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hansjoerg.riem\AppData\Local\Microsoft\Windows\INetCache\Content.Outlook\LQ6VH3BD\"/>
    </mc:Choice>
  </mc:AlternateContent>
  <workbookProtection workbookAlgorithmName="SHA-512" workbookHashValue="UVl4Gk8L95HS1a0bCuPIvSOS71MbSJxd/oIoo6m1gwEKGV7OJ4TtTpWddMVXzVvrXVlsMGijwfd+fv4pbfBoWQ==" workbookSaltValue="FXrMMzuDbjRB3HNXcRN+KA==" workbookSpinCount="100000" lockStructure="1"/>
  <bookViews>
    <workbookView xWindow="0" yWindow="0" windowWidth="25200" windowHeight="11850" tabRatio="864"/>
  </bookViews>
  <sheets>
    <sheet name="Erläuterungen" sheetId="1" r:id="rId1"/>
    <sheet name="Mitarbeiter erfassen" sheetId="2" r:id="rId2"/>
    <sheet name="IST Stellen" sheetId="3" r:id="rId3"/>
    <sheet name="Pflegeminuten erfassen" sheetId="4" r:id="rId4"/>
    <sheet name="Bewohner und Berechnung" sheetId="5" r:id="rId5"/>
    <sheet name="Kommentar" sheetId="6" r:id="rId6"/>
    <sheet name="Fehlermeldung" sheetId="7" r:id="rId7"/>
    <sheet name="Einrichtungen" sheetId="8" r:id="rId8"/>
  </sheets>
  <definedNames>
    <definedName name="_xlnm._FilterDatabase" localSheetId="1" hidden="1">'Mitarbeiter erfassen'!$C$7:$I$65</definedName>
    <definedName name="_xlnm.Print_Area" localSheetId="4">'Bewohner und Berechnung'!$A$1:$D$68</definedName>
    <definedName name="Z_CF2A7DC3_A0D2_476C_984F_1EA598889C12_.wvu.FilterData" localSheetId="1" hidden="1">'Mitarbeiter erfassen'!$C$7:$I$65</definedName>
    <definedName name="Z_CF2A7DC3_A0D2_476C_984F_1EA598889C12_.wvu.PrintArea" localSheetId="4" hidden="1">'Bewohner und Berechnung'!$A$1:$D$68</definedName>
  </definedNames>
  <calcPr calcId="162913"/>
  <customWorkbookViews>
    <customWorkbookView name="Kundert Urs Gemeindefragen - Persönliche Ansicht" guid="{CF2A7DC3-A0D2-476C-984F-1EA598889C12}" mergeInterval="0" personalView="1" maximized="1" xWindow="1672" yWindow="-8" windowWidth="1696" windowHeight="1036" tabRatio="864" activeSheetId="8" showComments="commIndAndComment"/>
  </customWorkbookViews>
</workbook>
</file>

<file path=xl/calcChain.xml><?xml version="1.0" encoding="utf-8"?>
<calcChain xmlns="http://schemas.openxmlformats.org/spreadsheetml/2006/main">
  <c r="C34" i="5" l="1"/>
  <c r="C33" i="5"/>
  <c r="C19" i="5" l="1"/>
  <c r="E13" i="4" l="1"/>
  <c r="B4" i="4"/>
  <c r="B5" i="4"/>
  <c r="C2" i="6" l="1"/>
  <c r="A2" i="6"/>
  <c r="D2" i="5"/>
  <c r="A2" i="5"/>
  <c r="F2" i="4"/>
  <c r="C2" i="3"/>
  <c r="A2" i="4"/>
  <c r="B2" i="3"/>
  <c r="D11" i="4" l="1"/>
  <c r="D6" i="5" s="1"/>
  <c r="C6" i="5" s="1"/>
  <c r="D37" i="5" l="1"/>
  <c r="E23" i="4" l="1"/>
  <c r="E12" i="4"/>
  <c r="E14" i="4"/>
  <c r="E15" i="4"/>
  <c r="E16" i="4"/>
  <c r="E17" i="4"/>
  <c r="E18" i="4"/>
  <c r="E19" i="4"/>
  <c r="E20" i="4"/>
  <c r="E21" i="4"/>
  <c r="E22" i="4"/>
  <c r="H10" i="2" l="1"/>
  <c r="D22" i="5" l="1"/>
  <c r="D23" i="5"/>
  <c r="D24" i="5"/>
  <c r="D25" i="5"/>
  <c r="D26" i="5"/>
  <c r="D27" i="5"/>
  <c r="D28" i="5"/>
  <c r="D29" i="5"/>
  <c r="D30" i="5"/>
  <c r="D31" i="5"/>
  <c r="D32" i="5"/>
  <c r="D21" i="5"/>
  <c r="C24" i="4"/>
  <c r="D24" i="4" s="1"/>
  <c r="D5" i="5" s="1"/>
  <c r="C5" i="5" s="1"/>
  <c r="D13" i="4" l="1"/>
  <c r="D8" i="5" s="1"/>
  <c r="C8" i="5" s="1"/>
  <c r="D14" i="4"/>
  <c r="D9" i="5" s="1"/>
  <c r="C9" i="5" s="1"/>
  <c r="D15" i="4"/>
  <c r="D10" i="5" s="1"/>
  <c r="C10" i="5" s="1"/>
  <c r="D16" i="4"/>
  <c r="D11" i="5" s="1"/>
  <c r="C11" i="5" s="1"/>
  <c r="D17" i="4"/>
  <c r="D12" i="5" s="1"/>
  <c r="C12" i="5" s="1"/>
  <c r="D18" i="4"/>
  <c r="D13" i="5" s="1"/>
  <c r="C13" i="5" s="1"/>
  <c r="D19" i="4"/>
  <c r="D14" i="5" s="1"/>
  <c r="C14" i="5" s="1"/>
  <c r="D20" i="4"/>
  <c r="D15" i="5" s="1"/>
  <c r="C15" i="5" s="1"/>
  <c r="D21" i="4"/>
  <c r="D16" i="5" s="1"/>
  <c r="C16" i="5" s="1"/>
  <c r="D22" i="4"/>
  <c r="D17" i="5" s="1"/>
  <c r="C17" i="5" s="1"/>
  <c r="D23" i="4"/>
  <c r="D18" i="5" s="1"/>
  <c r="C18" i="5" s="1"/>
  <c r="D12" i="4"/>
  <c r="D7" i="5" s="1"/>
  <c r="C7" i="5" s="1"/>
  <c r="C38" i="5" s="1"/>
  <c r="B24" i="4"/>
  <c r="E26" i="4" s="1"/>
  <c r="C37" i="5" l="1"/>
  <c r="H42" i="2" l="1"/>
  <c r="C47" i="3" s="1"/>
  <c r="D47" i="3" s="1"/>
  <c r="H18" i="2" l="1"/>
  <c r="C18" i="3" s="1"/>
  <c r="D18" i="3" s="1"/>
  <c r="H44" i="2" l="1"/>
  <c r="C49" i="3" s="1"/>
  <c r="D49" i="3" s="1"/>
  <c r="H17" i="2" l="1"/>
  <c r="C17" i="3" s="1"/>
  <c r="D17" i="3" s="1"/>
  <c r="D159" i="2" l="1"/>
  <c r="D59" i="5" l="1"/>
  <c r="D56" i="5"/>
  <c r="D58" i="5"/>
  <c r="D49" i="5"/>
  <c r="D48" i="5"/>
  <c r="D47" i="5"/>
  <c r="D46" i="5"/>
  <c r="D45" i="5"/>
  <c r="D44" i="5"/>
  <c r="D43" i="5"/>
  <c r="D41" i="5"/>
  <c r="D40" i="5"/>
  <c r="D39" i="5"/>
  <c r="D38" i="5"/>
  <c r="D42" i="5" l="1"/>
  <c r="D50" i="5" s="1"/>
  <c r="H43" i="2"/>
  <c r="C48" i="3" s="1"/>
  <c r="D48" i="3" s="1"/>
  <c r="H39" i="2"/>
  <c r="C45" i="3" s="1"/>
  <c r="D45" i="3" s="1"/>
  <c r="H31" i="2"/>
  <c r="H33" i="2"/>
  <c r="H34" i="2"/>
  <c r="H35" i="2"/>
  <c r="H36" i="2"/>
  <c r="H30" i="2"/>
  <c r="H11" i="2"/>
  <c r="C11" i="3" s="1"/>
  <c r="D11" i="3" s="1"/>
  <c r="H12" i="2"/>
  <c r="C12" i="3" s="1"/>
  <c r="D12" i="3" s="1"/>
  <c r="H13" i="2"/>
  <c r="C13" i="3" s="1"/>
  <c r="D13" i="3" s="1"/>
  <c r="H14" i="2"/>
  <c r="C14" i="3" s="1"/>
  <c r="D14" i="3" s="1"/>
  <c r="H15" i="2"/>
  <c r="C15" i="3" s="1"/>
  <c r="D15" i="3" s="1"/>
  <c r="H16" i="2"/>
  <c r="C16" i="3" s="1"/>
  <c r="D16" i="3" s="1"/>
  <c r="H20" i="2"/>
  <c r="H21" i="2"/>
  <c r="C22" i="3" s="1"/>
  <c r="D22" i="3" s="1"/>
  <c r="H22" i="2"/>
  <c r="C23" i="3" s="1"/>
  <c r="D23" i="3" s="1"/>
  <c r="H23" i="2"/>
  <c r="C24" i="3" s="1"/>
  <c r="D24" i="3" s="1"/>
  <c r="H24" i="2"/>
  <c r="C25" i="3" s="1"/>
  <c r="D25" i="3" s="1"/>
  <c r="H25" i="2"/>
  <c r="C26" i="3" s="1"/>
  <c r="D26" i="3" s="1"/>
  <c r="H26" i="2"/>
  <c r="C27" i="3" s="1"/>
  <c r="D27" i="3" s="1"/>
  <c r="H46" i="2" l="1"/>
  <c r="H47" i="2" s="1"/>
  <c r="H48" i="2" s="1"/>
  <c r="D51" i="5"/>
  <c r="D52" i="5" s="1"/>
  <c r="D54" i="5" s="1"/>
  <c r="C41" i="3"/>
  <c r="D41" i="3" s="1"/>
  <c r="C42" i="3"/>
  <c r="D42" i="3" s="1"/>
  <c r="C43" i="3"/>
  <c r="D43" i="3" s="1"/>
  <c r="C40" i="3"/>
  <c r="D40" i="3" s="1"/>
  <c r="C37" i="3"/>
  <c r="D37" i="3" s="1"/>
  <c r="C36" i="3"/>
  <c r="C21" i="3"/>
  <c r="C10" i="3"/>
  <c r="C51" i="3" l="1"/>
  <c r="D10" i="3"/>
  <c r="D19" i="3" s="1"/>
  <c r="C19" i="3"/>
  <c r="D21" i="3"/>
  <c r="D28" i="3" s="1"/>
  <c r="C28" i="3"/>
  <c r="D36" i="3"/>
  <c r="D51" i="3" s="1"/>
  <c r="C30" i="3" l="1"/>
  <c r="C54" i="3" s="1"/>
  <c r="D30" i="3"/>
  <c r="D54" i="3" s="1"/>
  <c r="C56" i="5"/>
  <c r="C39" i="5"/>
  <c r="C40" i="5"/>
  <c r="C41" i="5"/>
  <c r="C42" i="5"/>
  <c r="C43" i="5"/>
  <c r="C44" i="5"/>
  <c r="C45" i="5"/>
  <c r="C46" i="5"/>
  <c r="C47" i="5"/>
  <c r="C48" i="5"/>
  <c r="C49" i="5"/>
  <c r="C58" i="5"/>
  <c r="C59" i="5"/>
  <c r="D57" i="5" l="1"/>
  <c r="C57" i="5"/>
  <c r="D58" i="3"/>
  <c r="D56" i="3"/>
  <c r="C62" i="5"/>
  <c r="D62" i="5"/>
  <c r="C58" i="3"/>
  <c r="C50" i="5"/>
  <c r="D61" i="5" l="1"/>
  <c r="C56" i="3"/>
  <c r="C51" i="5"/>
  <c r="C52" i="5" s="1"/>
  <c r="C54" i="5" s="1"/>
  <c r="C61" i="5" l="1"/>
  <c r="C63" i="5" s="1"/>
  <c r="D64" i="5"/>
  <c r="D63" i="5"/>
  <c r="C64" i="5" l="1"/>
</calcChain>
</file>

<file path=xl/sharedStrings.xml><?xml version="1.0" encoding="utf-8"?>
<sst xmlns="http://schemas.openxmlformats.org/spreadsheetml/2006/main" count="210" uniqueCount="172">
  <si>
    <t xml:space="preserve">  BESA 0</t>
  </si>
  <si>
    <t xml:space="preserve">  Zwischensumme in Stellen</t>
  </si>
  <si>
    <t xml:space="preserve">  Zuschläge</t>
  </si>
  <si>
    <t xml:space="preserve"> Berechnungen</t>
  </si>
  <si>
    <t xml:space="preserve">  Zeitzuschlag Nachtdienst 10 % von 23.00 - 06.00 Uhr</t>
  </si>
  <si>
    <t xml:space="preserve">  Jahresarbeitszeit in Stunden</t>
  </si>
  <si>
    <t xml:space="preserve">  Gesamtaufwand Pflege und Betreuung in Minuten</t>
  </si>
  <si>
    <t xml:space="preserve">  Ausbildungstätigkeit, 0.1 Stelle pro Lernende</t>
  </si>
  <si>
    <t xml:space="preserve">  Anzahl Lernende im Pflegebereich (im Betrieb angestellt, Anwesenheit über 3 Mte.)</t>
  </si>
  <si>
    <t xml:space="preserve">  Zuschlag pro Bewohner in Demenzstation oder Tagesstruktur </t>
  </si>
  <si>
    <t xml:space="preserve">  Zeitaufwand  BESA 0 (10 Min. pro Tag) in Minuten pro Jahr</t>
  </si>
  <si>
    <t xml:space="preserve">                              </t>
  </si>
  <si>
    <t xml:space="preserve">  PFLEGESTUFE 1</t>
  </si>
  <si>
    <t xml:space="preserve">  PFLEGESTUFE 2</t>
  </si>
  <si>
    <t xml:space="preserve">  PFLEGESTUFE 3</t>
  </si>
  <si>
    <t xml:space="preserve">  PFLEGESTUFE 4</t>
  </si>
  <si>
    <t xml:space="preserve">  PFLEGESTUFE 5</t>
  </si>
  <si>
    <t xml:space="preserve">  PFLEGESTUFE 6</t>
  </si>
  <si>
    <t xml:space="preserve">  PFLEGESTUFE 7</t>
  </si>
  <si>
    <t xml:space="preserve">  PFLEGESTUFE 8</t>
  </si>
  <si>
    <t xml:space="preserve">  PFLEGESTUFE 9</t>
  </si>
  <si>
    <t xml:space="preserve">  PFLEGESTUFE 10</t>
  </si>
  <si>
    <t xml:space="preserve">  PFLEGESTUFE 11</t>
  </si>
  <si>
    <t xml:space="preserve">  PFLEGESTUFE 12</t>
  </si>
  <si>
    <r>
      <t xml:space="preserve">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Durchschnittliche Minuten pro Bewohner, Stufe und Tag</t>
    </r>
  </si>
  <si>
    <t xml:space="preserve">  Zeitwert in Minuten</t>
  </si>
  <si>
    <t xml:space="preserve">  Zeitaufwand PFLEGESTUFE 1 in Minuten pro Jahr</t>
  </si>
  <si>
    <t xml:space="preserve">  Zeitaufwand PFLEGESTUFE 2 in Minuten pro Jahr</t>
  </si>
  <si>
    <t xml:space="preserve">  Zeitaufwand PFLEGESTUFE 3 in Minuten pro Jahr</t>
  </si>
  <si>
    <t xml:space="preserve">  Zeitaufwand PFLEGESTUFE 4 in Minuten pro Jahr</t>
  </si>
  <si>
    <t xml:space="preserve">  Zeitaufwand PFLEGESTUFE 5 in Minuten pro Jahr</t>
  </si>
  <si>
    <t xml:space="preserve">  Zeitaufwand PFLEGESTUFE 6 in Minuten pro Jahr</t>
  </si>
  <si>
    <t xml:space="preserve">  Zeitaufwand PFLEGESTUFE 7 in Minuten pro Jahr</t>
  </si>
  <si>
    <t xml:space="preserve">  Zeitaufwand PFLEGESTUFE 8 in Minuten pro Jahr</t>
  </si>
  <si>
    <t xml:space="preserve">  Zeitaufwand PFLEGESTUFE 9 in Minuten pro Jahr</t>
  </si>
  <si>
    <t xml:space="preserve">  Zeitaufwand PFLEGESTUFE 10 in Minuten pro Jahr</t>
  </si>
  <si>
    <t xml:space="preserve">  Zeitaufwand PFLEGESTUFE 11 in Minuten pro Jahr</t>
  </si>
  <si>
    <t xml:space="preserve">  Zeitaufwand PFLEGESTUFE 12 in Minuten pro Jahr</t>
  </si>
  <si>
    <t xml:space="preserve">  Richtstellenplan</t>
  </si>
  <si>
    <t>Anteil Pflegefachpersonal</t>
  </si>
  <si>
    <t>Davon Anteil Tertiärstufe</t>
  </si>
  <si>
    <t>Name</t>
  </si>
  <si>
    <t>Vorname</t>
  </si>
  <si>
    <t>Stichtag</t>
  </si>
  <si>
    <t>Fachpersonal Pflege und Betreuung</t>
  </si>
  <si>
    <t>Stellenprozente</t>
  </si>
  <si>
    <t>Tertiärstufe / Höhere Fachschule</t>
  </si>
  <si>
    <t>Leitung Pflege und Betreuung / Pflegedienstleitung</t>
  </si>
  <si>
    <t>Pflegefachfrau und Pflegefachmann DN I</t>
  </si>
  <si>
    <t>Sekundarstufe II EFZ oder FA</t>
  </si>
  <si>
    <t>Fachfrau und Fachmann Langzeitpflege  und -betreuung (ohne eidgenössische Berufsprüfung)</t>
  </si>
  <si>
    <t>Assistenzpersonal Pflege und Betreuung / Lernende / Studierende</t>
  </si>
  <si>
    <t>Sekundarstufe II EBA</t>
  </si>
  <si>
    <t>Anderes Pflegeassistenzpersonal</t>
  </si>
  <si>
    <t>Medizinische Praxisassistentin und Medizinischer Praxisassistent</t>
  </si>
  <si>
    <t>Pflegehelferin und Pflegehelfer ohne Ausbildung</t>
  </si>
  <si>
    <t>Weitere Assistenzpersonen</t>
  </si>
  <si>
    <t>Total Assistenzpersonal Pflege und Betreuung</t>
  </si>
  <si>
    <t>Total IST-Stellenplan</t>
  </si>
  <si>
    <t>Code</t>
  </si>
  <si>
    <t>Differenz Personalbestand zur Richtstellenplan in %</t>
  </si>
  <si>
    <t xml:space="preserve">Erfasst durch: </t>
  </si>
  <si>
    <t>Konsolidierung</t>
  </si>
  <si>
    <t>Kontolle</t>
  </si>
  <si>
    <t>Total Stellenprozente</t>
  </si>
  <si>
    <t>Text Fehlermeldung</t>
  </si>
  <si>
    <t>Achtung Differenz Total Stellenprozente!!!</t>
  </si>
  <si>
    <t>Differenz</t>
  </si>
  <si>
    <t>o.k.!</t>
  </si>
  <si>
    <t>ERLÄUTERUNGEN ZUM FORMULAR RICHTSTELLENPLAN FÜR ALTERS- UND PFLEGEHEIME</t>
  </si>
  <si>
    <t>Register</t>
  </si>
  <si>
    <t>Das gesamte Formular dient zur Aufnahme und Abbildung der IST-Situation per Stichtag, d.h.</t>
  </si>
  <si>
    <t xml:space="preserve"> - des Personalbestandes Pflege und Betreuung (Anzahl Qualifikation und Stellenprozente)</t>
  </si>
  <si>
    <t xml:space="preserve">Wir bitten um: </t>
  </si>
  <si>
    <t xml:space="preserve"> - Angabe des Stichtages</t>
  </si>
  <si>
    <t xml:space="preserve"> - Name und Ort der Institution</t>
  </si>
  <si>
    <t xml:space="preserve"> - korrekte Zuordnung der Berufsabschlüsse hinter dem Namen gemäss Codeliste in Registerblatt IST-Stellen</t>
  </si>
  <si>
    <t xml:space="preserve">   (bei ausländischen Abschlüssen gibt die Anerkennung des Schweizerischen Roten Kreuzes die Zuordnung vor)</t>
  </si>
  <si>
    <t xml:space="preserve">Register </t>
  </si>
  <si>
    <t>Zusammenfassung des Pflege- und Betreuungspersonals nach Berufsabschlüssen</t>
  </si>
  <si>
    <t xml:space="preserve">    - davon verhaltensauffällige Bewohnende</t>
  </si>
  <si>
    <t xml:space="preserve">    - Anzahl Mitarbeitende in der Nachtwache</t>
  </si>
  <si>
    <t xml:space="preserve">    - Anzahl Lehrlinge </t>
  </si>
  <si>
    <t xml:space="preserve">Davon Bewohnende auf Demenzstation, verhaltensauffällige Bewohnende </t>
  </si>
  <si>
    <t>IST-Stellenplan Pflege und Betreuung</t>
  </si>
  <si>
    <t>Differenz zu Richtstellenplan</t>
  </si>
  <si>
    <t xml:space="preserve"> - der Auswertung und Gegenüberstellung von IST und SOLL</t>
  </si>
  <si>
    <t>Einrichtung</t>
  </si>
  <si>
    <t>Übersicht Mitarbeiter aus Pflege und Betreuung</t>
  </si>
  <si>
    <t>Summe KVG-pflichtige Leistungen (74 %) in Minuten</t>
  </si>
  <si>
    <t>IST Stellenplan Bereich Pflege und Betreuung</t>
  </si>
  <si>
    <t>Alters- und Pflegeheime Glarus Nord</t>
  </si>
  <si>
    <t xml:space="preserve">Alters- und Pflegeheime Glarus   </t>
  </si>
  <si>
    <t>Alters- und Pflegeheime Glarus Süd</t>
  </si>
  <si>
    <t>Bethesda Alterszentren AG Salem</t>
  </si>
  <si>
    <t>Berechnung Richtstellenplan (für angemessene Pflege)</t>
  </si>
  <si>
    <t xml:space="preserve"> - Wir bitten um:</t>
  </si>
  <si>
    <t>Abgebildet werden die Pflegebedarfsstufen BESA 1 - 12 resp. RAI/RUG 1 - 12</t>
  </si>
  <si>
    <t>Nicht KVG-pflichtige Leistungen (26 %) in Minuten</t>
  </si>
  <si>
    <t xml:space="preserve"> Anwesende Mitarbeitende pro Nacht</t>
  </si>
  <si>
    <t>Minuten-Mittelwerte</t>
  </si>
  <si>
    <t>Dipl. Pflegefachfrau und Pflegefachmann FH</t>
  </si>
  <si>
    <t>Dipl. Pflegefachfrau und Pflegefachmann HF</t>
  </si>
  <si>
    <t xml:space="preserve">Gleichwertig anerkannte Diplomabschlüsse: DN II, AKP, PSYKP, KWS, IKP, </t>
  </si>
  <si>
    <t>Praktische Krankenpflege FA SRK</t>
  </si>
  <si>
    <t>Hauspflegerin und Hauspfleger EFZ</t>
  </si>
  <si>
    <t>Altenpflegerin und Altenpfleger mit Kompetenzbescheinigung SRK über pflegerische Kompetenz DN I
(ausschliesslich für die Bereiche Geriatrie und Gerontopsychiatrie)</t>
  </si>
  <si>
    <t>Aktivierungsfachfrau und Aktivierungfachmann HF</t>
  </si>
  <si>
    <t>FAGE Fachfrau und Fachmann Gesundheit EFZ</t>
  </si>
  <si>
    <t>AGS Assistentin und Assistent Gesundheit und Soziales</t>
  </si>
  <si>
    <t>Fachfrau und Fachmann Langzeitpflege und -betreuung FA</t>
  </si>
  <si>
    <t>Total Fachperson Pflege und Betreuung inklusive Leitung Pflege und Betreuung</t>
  </si>
  <si>
    <t xml:space="preserve"> - Ausfüllen aller gelb markierten Felder</t>
  </si>
  <si>
    <t xml:space="preserve"> - Name und Vorname jedes Mitarbeitenden</t>
  </si>
  <si>
    <t xml:space="preserve"> - Pensumsangabe jedes Mitarbeitenden</t>
  </si>
  <si>
    <t xml:space="preserve">Praktikanten / Zivildienstleistende (mit einer Anstellung von drei Monaten und mehr) </t>
  </si>
  <si>
    <t>Lernende / Studierende im 2. und 3. Lehrjahr (Pensum gemäss Anstellungsvertrag) *</t>
  </si>
  <si>
    <t>anrechenbar</t>
  </si>
  <si>
    <t>Lernende / Studierende im 1. Lehrjahr (Pensum gemäss Anstellungsvertrag) *</t>
  </si>
  <si>
    <t>Aktivierungsfachfrau / Aktivierungfachmann FA oder äquivalent</t>
  </si>
  <si>
    <t>Altenpflegerin und Altenpfleger ohne Kompetenzbescheinigung SRK / Pflegefachfrau FA SRK</t>
  </si>
  <si>
    <t>Pflegeassistentin und Pflegeassistent mit 1-jähriger Ausbildung (sind den AGS gleichgestellt, früher Spitalgehilfin / Spitalgehilfe)</t>
  </si>
  <si>
    <t xml:space="preserve">Pflegehelferin und Pflegehelfer SRK </t>
  </si>
  <si>
    <t>Lernende FaGe Erwachsene mit Vorbildung Stufe EFZ</t>
  </si>
  <si>
    <t>* (Lernende / Studierende werden ab 2. Lehrjahr zu 30 % gewichtet, FaGE Erwachsene mit Vorbildung Stufe EFZ zu 50 %, Praktikanten zu 0 %)</t>
  </si>
  <si>
    <t>FABE Fachfrau und Fachmann Betreuung EFZ (ehemals Betragtenbetreuerin / Betagtenbetreuer)</t>
  </si>
  <si>
    <t>Ausbildungsverantwortliche(r)  (tertiär und mit Fachausweis Ausbilder)</t>
  </si>
  <si>
    <t xml:space="preserve">  Admin. Führung Personal und QM, 0.04 Stellen (pro 100%)</t>
  </si>
  <si>
    <t>effektive Pflege-Minuten</t>
  </si>
  <si>
    <t>Kommentar zur vorliegenden Auswertung</t>
  </si>
  <si>
    <t>Massnahmen</t>
  </si>
  <si>
    <t>Zuständig</t>
  </si>
  <si>
    <t>Dummy</t>
  </si>
  <si>
    <t>Termin</t>
  </si>
  <si>
    <t xml:space="preserve">Heutiges Datum: </t>
  </si>
  <si>
    <t>Stellen-%</t>
  </si>
  <si>
    <t>Bemerkungen</t>
  </si>
  <si>
    <t>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</si>
  <si>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</si>
  <si>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</si>
  <si>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</si>
  <si>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</si>
  <si>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</si>
  <si>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</si>
  <si>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</si>
  <si>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</si>
  <si>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</si>
  <si>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</si>
  <si>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</si>
  <si>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Pflege-</t>
  </si>
  <si>
    <t>stufen</t>
  </si>
  <si>
    <t>minuten</t>
  </si>
  <si>
    <t>Tage</t>
  </si>
  <si>
    <t>Durchschn.</t>
  </si>
  <si>
    <t>Bew.-Tage</t>
  </si>
  <si>
    <t>Pflege-Min.</t>
  </si>
  <si>
    <t>Monat:</t>
  </si>
  <si>
    <t>Tage:</t>
  </si>
  <si>
    <t>Berechnung durchschnittliche Bewohnertage und Pflegeminuten</t>
  </si>
  <si>
    <t>Durchschnittliche Bewohnerzahl im Berichtsmonat</t>
  </si>
  <si>
    <t>glarnersteg</t>
  </si>
  <si>
    <t>Minutendurchschnitt</t>
  </si>
  <si>
    <t xml:space="preserve"> - des Pflege- und Betreuungsbedarfs der Bewohnenden per Stichtag sowie im Durchschnitt des Monats</t>
  </si>
  <si>
    <t>Hier erfassen Sie die pro Monat effektiv geleisteten Pflegeminuten und Pflegetage pro BESA- / RAI-RUG-Stufe</t>
  </si>
  <si>
    <t xml:space="preserve">    - Anzahl Bewohnende in der entsprechenden Pflegestufe (Automatische Übernahme aus Register "Pflegeminuten")</t>
  </si>
  <si>
    <t>Führen Sie bitte Ihre Massnahmen auf, wenn der Stellenplan tiefer als zu 95 % erfüllt ist.</t>
  </si>
  <si>
    <t xml:space="preserve">Kontrolle, ob ein Fehler bei der Stellenprozentberechnung vorliegt. </t>
  </si>
  <si>
    <t xml:space="preserve">Wählen Sie hier bitte Ihre Einrichtung aus. </t>
  </si>
  <si>
    <t>Das gesamte Formular hat acht Registerblätter</t>
  </si>
  <si>
    <t>Erfasst durch:</t>
  </si>
  <si>
    <t>Heutiges Datum:</t>
  </si>
  <si>
    <t>Fridlihuus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</si>
</sst>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0.0"/>
    <numFmt numFmtId="165" formatCode="#,##0__;"/>
    <numFmt numFmtId="166" formatCode="#,##0.00__;"/>
    <numFmt numFmtId="167" formatCode="#,##0.00__;\-#,##0.00__"/>
    <numFmt numFmtId="168" formatCode="#,##0.00_ ;[Red]\-#,##0.00\ "/>
    <numFmt numFmtId="169" formatCode="dd/mm/yyyy;@"/>
    <numFmt numFmtId="170" formatCode="_ * #,##0_ ;_ * \-#,##0_ ;_ * &quot;-&quot;??_ ;_ @_ "/>
    <numFmt numFmtId="171" formatCode="[$-807]d/\ mmmm\ yyyy;@"/>
  </numFmts>
  <fonts count="27">
    <font>
      <sz val="11"/>
      <name val="Arial"/>
    </font>
    <font>
      <sz val="11"/>
      <color theme="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u/>
      <sz val="1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9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9" fillId="9" borderId="0" applyNumberFormat="0" applyBorder="0" applyAlignment="0" applyProtection="0"/>
    <xf numFmtId="9" fontId="2" fillId="0" borderId="0" applyFont="0" applyFill="0" applyBorder="0" applyAlignment="0" applyProtection="0"/>
    <xf numFmtId="0" fontId="14" fillId="14" borderId="7"/>
    <xf numFmtId="43" fontId="2" fillId="0" borderId="0" applyFont="0" applyFill="0" applyBorder="0" applyAlignment="0" applyProtection="0"/>
    <xf numFmtId="0" fontId="2" fillId="14" borderId="7"/>
  </cellStyleXfs>
  <cellXfs count="209">
    <xf numFmtId="0" fontId="0" fillId="0" borderId="0" xfId="0"/>
    <xf numFmtId="0" fontId="7" fillId="0" borderId="4" xfId="0" applyFont="1" applyFill="1" applyBorder="1" applyAlignment="1" applyProtection="1">
      <alignment vertical="center"/>
    </xf>
    <xf numFmtId="0" fontId="17" fillId="0" borderId="0" xfId="0" applyFont="1" applyProtection="1"/>
    <xf numFmtId="0" fontId="20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wrapText="1"/>
    </xf>
    <xf numFmtId="0" fontId="11" fillId="0" borderId="0" xfId="0" applyFont="1" applyProtection="1"/>
    <xf numFmtId="0" fontId="11" fillId="0" borderId="0" xfId="0" applyFont="1" applyAlignment="1" applyProtection="1">
      <alignment wrapText="1"/>
    </xf>
    <xf numFmtId="9" fontId="12" fillId="12" borderId="0" xfId="3" applyFont="1" applyFill="1" applyProtection="1"/>
    <xf numFmtId="9" fontId="12" fillId="0" borderId="0" xfId="0" applyNumberFormat="1" applyFont="1" applyProtection="1"/>
    <xf numFmtId="0" fontId="12" fillId="0" borderId="0" xfId="0" applyFont="1" applyAlignment="1" applyProtection="1">
      <alignment vertical="center"/>
    </xf>
    <xf numFmtId="9" fontId="12" fillId="12" borderId="0" xfId="3" applyFont="1" applyFill="1" applyAlignment="1" applyProtection="1">
      <alignment vertical="center"/>
    </xf>
    <xf numFmtId="9" fontId="12" fillId="0" borderId="0" xfId="0" applyNumberFormat="1" applyFont="1" applyAlignment="1" applyProtection="1">
      <alignment vertical="center"/>
    </xf>
    <xf numFmtId="9" fontId="5" fillId="16" borderId="4" xfId="3" applyFont="1" applyFill="1" applyBorder="1" applyAlignment="1" applyProtection="1">
      <alignment vertical="center"/>
    </xf>
    <xf numFmtId="0" fontId="12" fillId="0" borderId="0" xfId="0" applyFont="1" applyFill="1" applyProtection="1"/>
    <xf numFmtId="0" fontId="12" fillId="0" borderId="0" xfId="0" applyFont="1" applyAlignment="1" applyProtection="1">
      <alignment vertical="top"/>
    </xf>
    <xf numFmtId="0" fontId="23" fillId="0" borderId="0" xfId="0" applyFont="1" applyFill="1" applyAlignment="1" applyProtection="1">
      <alignment wrapText="1"/>
    </xf>
    <xf numFmtId="9" fontId="12" fillId="12" borderId="0" xfId="3" applyFont="1" applyFill="1" applyAlignment="1" applyProtection="1">
      <alignment horizontal="right" vertical="center"/>
    </xf>
    <xf numFmtId="9" fontId="12" fillId="0" borderId="0" xfId="3" applyFont="1" applyProtection="1"/>
    <xf numFmtId="10" fontId="11" fillId="0" borderId="0" xfId="0" applyNumberFormat="1" applyFont="1" applyProtection="1"/>
    <xf numFmtId="0" fontId="18" fillId="0" borderId="0" xfId="0" applyFont="1" applyAlignment="1" applyProtection="1">
      <alignment horizontal="left" wrapText="1"/>
    </xf>
    <xf numFmtId="0" fontId="18" fillId="0" borderId="0" xfId="0" applyFont="1" applyAlignment="1" applyProtection="1">
      <alignment horizontal="right" wrapText="1"/>
    </xf>
    <xf numFmtId="0" fontId="21" fillId="0" borderId="0" xfId="0" applyFont="1" applyProtection="1"/>
    <xf numFmtId="0" fontId="2" fillId="0" borderId="0" xfId="0" applyFont="1" applyProtection="1"/>
    <xf numFmtId="0" fontId="22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0" fillId="11" borderId="7" xfId="0" applyFill="1" applyBorder="1" applyProtection="1">
      <protection locked="0"/>
    </xf>
    <xf numFmtId="0" fontId="0" fillId="11" borderId="4" xfId="0" applyFill="1" applyBorder="1" applyProtection="1">
      <protection locked="0"/>
    </xf>
    <xf numFmtId="0" fontId="13" fillId="11" borderId="4" xfId="0" applyFont="1" applyFill="1" applyBorder="1" applyProtection="1">
      <protection locked="0"/>
    </xf>
    <xf numFmtId="0" fontId="12" fillId="11" borderId="4" xfId="0" applyFont="1" applyFill="1" applyBorder="1" applyProtection="1">
      <protection locked="0"/>
    </xf>
    <xf numFmtId="0" fontId="12" fillId="11" borderId="4" xfId="0" applyFont="1" applyFill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right" wrapText="1"/>
    </xf>
    <xf numFmtId="2" fontId="3" fillId="0" borderId="0" xfId="0" applyNumberFormat="1" applyFont="1" applyProtection="1"/>
    <xf numFmtId="0" fontId="3" fillId="0" borderId="0" xfId="0" applyFont="1" applyProtection="1"/>
    <xf numFmtId="0" fontId="0" fillId="0" borderId="3" xfId="0" applyBorder="1" applyAlignment="1" applyProtection="1">
      <alignment vertical="center"/>
    </xf>
    <xf numFmtId="0" fontId="0" fillId="0" borderId="0" xfId="0" applyFill="1" applyBorder="1" applyProtection="1"/>
    <xf numFmtId="0" fontId="7" fillId="0" borderId="1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2" borderId="0" xfId="0" applyFill="1" applyProtection="1"/>
    <xf numFmtId="0" fontId="0" fillId="3" borderId="0" xfId="0" applyFill="1" applyProtection="1"/>
    <xf numFmtId="0" fontId="0" fillId="4" borderId="0" xfId="0" applyFill="1" applyProtection="1"/>
    <xf numFmtId="0" fontId="0" fillId="0" borderId="0" xfId="0" applyBorder="1" applyProtection="1"/>
    <xf numFmtId="2" fontId="0" fillId="0" borderId="0" xfId="0" applyNumberFormat="1" applyBorder="1" applyProtection="1"/>
    <xf numFmtId="0" fontId="0" fillId="5" borderId="0" xfId="0" applyFill="1" applyProtection="1"/>
    <xf numFmtId="0" fontId="0" fillId="6" borderId="0" xfId="0" applyFill="1" applyProtection="1"/>
    <xf numFmtId="165" fontId="0" fillId="0" borderId="0" xfId="0" applyNumberFormat="1" applyFill="1" applyBorder="1" applyProtection="1"/>
    <xf numFmtId="0" fontId="6" fillId="0" borderId="1" xfId="0" applyFont="1" applyBorder="1" applyAlignment="1" applyProtection="1">
      <alignment vertical="center"/>
    </xf>
    <xf numFmtId="0" fontId="4" fillId="0" borderId="0" xfId="0" applyFont="1" applyBorder="1" applyProtection="1"/>
    <xf numFmtId="0" fontId="5" fillId="0" borderId="1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8" fillId="0" borderId="3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1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165" fontId="8" fillId="0" borderId="4" xfId="1" applyNumberFormat="1" applyFont="1" applyFill="1" applyBorder="1" applyAlignment="1" applyProtection="1">
      <alignment vertical="center"/>
    </xf>
    <xf numFmtId="165" fontId="7" fillId="0" borderId="4" xfId="1" applyNumberFormat="1" applyFont="1" applyFill="1" applyBorder="1" applyAlignment="1" applyProtection="1">
      <alignment vertical="center"/>
    </xf>
    <xf numFmtId="1" fontId="0" fillId="0" borderId="0" xfId="0" applyNumberFormat="1" applyFill="1" applyProtection="1"/>
    <xf numFmtId="1" fontId="0" fillId="0" borderId="0" xfId="0" applyNumberFormat="1" applyFill="1" applyBorder="1" applyProtection="1"/>
    <xf numFmtId="0" fontId="5" fillId="0" borderId="1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/>
    </xf>
    <xf numFmtId="165" fontId="5" fillId="0" borderId="4" xfId="1" applyNumberFormat="1" applyFont="1" applyFill="1" applyBorder="1" applyAlignment="1" applyProtection="1">
      <alignment vertical="center"/>
    </xf>
    <xf numFmtId="1" fontId="4" fillId="0" borderId="0" xfId="0" applyNumberFormat="1" applyFont="1" applyFill="1" applyBorder="1" applyProtection="1"/>
    <xf numFmtId="0" fontId="4" fillId="0" borderId="0" xfId="0" applyFont="1" applyFill="1" applyProtection="1"/>
    <xf numFmtId="0" fontId="4" fillId="2" borderId="0" xfId="0" applyFont="1" applyFill="1" applyProtection="1"/>
    <xf numFmtId="0" fontId="5" fillId="0" borderId="1" xfId="2" applyFont="1" applyFill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165" fontId="7" fillId="0" borderId="4" xfId="1" applyNumberFormat="1" applyFont="1" applyBorder="1" applyAlignment="1" applyProtection="1">
      <alignment vertical="center"/>
    </xf>
    <xf numFmtId="164" fontId="0" fillId="0" borderId="0" xfId="0" applyNumberFormat="1" applyFill="1" applyProtection="1"/>
    <xf numFmtId="0" fontId="8" fillId="0" borderId="1" xfId="0" applyFont="1" applyBorder="1" applyAlignment="1" applyProtection="1">
      <alignment vertical="center"/>
    </xf>
    <xf numFmtId="0" fontId="7" fillId="0" borderId="3" xfId="2" applyFont="1" applyFill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166" fontId="5" fillId="0" borderId="4" xfId="0" applyNumberFormat="1" applyFont="1" applyBorder="1" applyAlignment="1" applyProtection="1">
      <alignment vertical="center"/>
    </xf>
    <xf numFmtId="2" fontId="0" fillId="0" borderId="0" xfId="0" applyNumberFormat="1" applyFill="1" applyBorder="1" applyProtection="1"/>
    <xf numFmtId="166" fontId="8" fillId="0" borderId="4" xfId="0" applyNumberFormat="1" applyFont="1" applyBorder="1" applyAlignment="1" applyProtection="1">
      <alignment vertical="center"/>
    </xf>
    <xf numFmtId="166" fontId="7" fillId="0" borderId="4" xfId="0" applyNumberFormat="1" applyFont="1" applyBorder="1" applyAlignment="1" applyProtection="1">
      <alignment vertical="center"/>
    </xf>
    <xf numFmtId="2" fontId="8" fillId="0" borderId="3" xfId="0" applyNumberFormat="1" applyFont="1" applyBorder="1" applyAlignment="1" applyProtection="1">
      <alignment vertical="center"/>
    </xf>
    <xf numFmtId="2" fontId="0" fillId="0" borderId="0" xfId="0" applyNumberFormat="1" applyFill="1" applyProtection="1"/>
    <xf numFmtId="0" fontId="7" fillId="0" borderId="1" xfId="2" applyFont="1" applyFill="1" applyBorder="1" applyAlignment="1" applyProtection="1">
      <alignment vertical="center" wrapText="1"/>
    </xf>
    <xf numFmtId="2" fontId="8" fillId="0" borderId="3" xfId="0" applyNumberFormat="1" applyFont="1" applyFill="1" applyBorder="1" applyAlignment="1" applyProtection="1">
      <alignment vertical="center"/>
    </xf>
    <xf numFmtId="0" fontId="0" fillId="7" borderId="0" xfId="0" applyFill="1" applyProtection="1"/>
    <xf numFmtId="0" fontId="5" fillId="17" borderId="1" xfId="0" applyFont="1" applyFill="1" applyBorder="1" applyAlignment="1" applyProtection="1">
      <alignment vertical="center"/>
    </xf>
    <xf numFmtId="9" fontId="5" fillId="17" borderId="4" xfId="0" applyNumberFormat="1" applyFont="1" applyFill="1" applyBorder="1" applyAlignment="1" applyProtection="1">
      <alignment vertical="center"/>
    </xf>
    <xf numFmtId="166" fontId="5" fillId="17" borderId="4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Protection="1"/>
    <xf numFmtId="0" fontId="5" fillId="0" borderId="3" xfId="0" applyFont="1" applyFill="1" applyBorder="1" applyAlignment="1" applyProtection="1">
      <alignment vertical="center"/>
    </xf>
    <xf numFmtId="166" fontId="5" fillId="18" borderId="4" xfId="0" applyNumberFormat="1" applyFont="1" applyFill="1" applyBorder="1" applyAlignment="1" applyProtection="1">
      <alignment vertical="center"/>
    </xf>
    <xf numFmtId="9" fontId="5" fillId="0" borderId="4" xfId="0" applyNumberFormat="1" applyFont="1" applyFill="1" applyBorder="1" applyAlignment="1" applyProtection="1">
      <alignment vertical="center"/>
    </xf>
    <xf numFmtId="168" fontId="5" fillId="0" borderId="4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Protection="1"/>
    <xf numFmtId="0" fontId="4" fillId="8" borderId="0" xfId="0" applyFont="1" applyFill="1" applyProtection="1"/>
    <xf numFmtId="0" fontId="5" fillId="0" borderId="6" xfId="0" applyFont="1" applyFill="1" applyBorder="1" applyAlignment="1" applyProtection="1">
      <alignment vertical="center"/>
    </xf>
    <xf numFmtId="167" fontId="5" fillId="0" borderId="4" xfId="0" applyNumberFormat="1" applyFont="1" applyFill="1" applyBorder="1" applyAlignment="1" applyProtection="1">
      <alignment vertical="center"/>
    </xf>
    <xf numFmtId="2" fontId="4" fillId="0" borderId="0" xfId="0" applyNumberFormat="1" applyFont="1" applyFill="1" applyBorder="1" applyProtection="1"/>
    <xf numFmtId="14" fontId="18" fillId="0" borderId="0" xfId="0" applyNumberFormat="1" applyFont="1" applyAlignment="1" applyProtection="1">
      <alignment horizontal="right" wrapText="1"/>
    </xf>
    <xf numFmtId="0" fontId="25" fillId="11" borderId="0" xfId="0" applyFont="1" applyFill="1" applyBorder="1" applyAlignment="1" applyProtection="1">
      <alignment vertical="center"/>
      <protection locked="0"/>
    </xf>
    <xf numFmtId="0" fontId="26" fillId="0" borderId="0" xfId="0" applyFont="1" applyProtection="1"/>
    <xf numFmtId="0" fontId="25" fillId="0" borderId="0" xfId="0" applyFont="1" applyProtection="1"/>
    <xf numFmtId="0" fontId="24" fillId="0" borderId="0" xfId="0" applyFont="1" applyProtection="1"/>
    <xf numFmtId="14" fontId="24" fillId="0" borderId="0" xfId="0" applyNumberFormat="1" applyFont="1" applyProtection="1"/>
    <xf numFmtId="0" fontId="18" fillId="0" borderId="0" xfId="0" applyFont="1" applyBorder="1" applyAlignment="1" applyProtection="1">
      <alignment wrapText="1"/>
    </xf>
    <xf numFmtId="0" fontId="2" fillId="11" borderId="7" xfId="0" applyFont="1" applyFill="1" applyBorder="1" applyProtection="1">
      <protection locked="0"/>
    </xf>
    <xf numFmtId="49" fontId="2" fillId="11" borderId="4" xfId="0" applyNumberFormat="1" applyFont="1" applyFill="1" applyBorder="1" applyAlignment="1" applyProtection="1">
      <alignment vertical="top" wrapText="1"/>
      <protection locked="0"/>
    </xf>
    <xf numFmtId="169" fontId="0" fillId="11" borderId="4" xfId="0" applyNumberFormat="1" applyFill="1" applyBorder="1" applyAlignment="1" applyProtection="1">
      <alignment vertical="top" wrapText="1"/>
      <protection locked="0"/>
    </xf>
    <xf numFmtId="49" fontId="0" fillId="11" borderId="4" xfId="0" applyNumberFormat="1" applyFill="1" applyBorder="1" applyAlignment="1" applyProtection="1">
      <alignment vertical="top" wrapText="1"/>
      <protection locked="0"/>
    </xf>
    <xf numFmtId="0" fontId="10" fillId="0" borderId="0" xfId="0" applyFont="1" applyProtection="1"/>
    <xf numFmtId="14" fontId="0" fillId="0" borderId="0" xfId="0" applyNumberFormat="1" applyAlignment="1" applyProtection="1">
      <alignment vertical="top" wrapText="1"/>
    </xf>
    <xf numFmtId="165" fontId="7" fillId="0" borderId="4" xfId="0" applyNumberFormat="1" applyFont="1" applyBorder="1" applyAlignment="1" applyProtection="1">
      <alignment horizontal="center" vertical="center"/>
    </xf>
    <xf numFmtId="2" fontId="7" fillId="10" borderId="4" xfId="0" applyNumberFormat="1" applyFont="1" applyFill="1" applyBorder="1" applyAlignment="1" applyProtection="1">
      <alignment vertical="center"/>
    </xf>
    <xf numFmtId="49" fontId="17" fillId="0" borderId="0" xfId="0" applyNumberFormat="1" applyFont="1" applyProtection="1"/>
    <xf numFmtId="43" fontId="17" fillId="0" borderId="0" xfId="1" applyFont="1" applyProtection="1"/>
    <xf numFmtId="0" fontId="18" fillId="0" borderId="0" xfId="0" applyFont="1" applyProtection="1"/>
    <xf numFmtId="43" fontId="18" fillId="0" borderId="0" xfId="1" applyFont="1" applyProtection="1"/>
    <xf numFmtId="49" fontId="18" fillId="0" borderId="0" xfId="0" applyNumberFormat="1" applyFont="1" applyProtection="1"/>
    <xf numFmtId="43" fontId="18" fillId="0" borderId="4" xfId="1" applyFont="1" applyBorder="1" applyProtection="1"/>
    <xf numFmtId="0" fontId="18" fillId="0" borderId="11" xfId="0" applyFont="1" applyBorder="1" applyAlignment="1" applyProtection="1">
      <alignment horizontal="center"/>
    </xf>
    <xf numFmtId="0" fontId="18" fillId="0" borderId="12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center"/>
    </xf>
    <xf numFmtId="0" fontId="18" fillId="0" borderId="14" xfId="0" applyFont="1" applyBorder="1" applyAlignment="1" applyProtection="1">
      <alignment horizontal="center"/>
    </xf>
    <xf numFmtId="0" fontId="18" fillId="0" borderId="15" xfId="0" applyFont="1" applyBorder="1" applyAlignment="1" applyProtection="1">
      <alignment horizontal="center"/>
    </xf>
    <xf numFmtId="0" fontId="18" fillId="0" borderId="16" xfId="0" applyFont="1" applyBorder="1" applyAlignment="1" applyProtection="1">
      <alignment horizontal="center"/>
    </xf>
    <xf numFmtId="43" fontId="18" fillId="0" borderId="10" xfId="1" applyFont="1" applyBorder="1" applyProtection="1"/>
    <xf numFmtId="49" fontId="17" fillId="0" borderId="17" xfId="0" applyNumberFormat="1" applyFont="1" applyBorder="1" applyProtection="1"/>
    <xf numFmtId="170" fontId="18" fillId="0" borderId="18" xfId="1" applyNumberFormat="1" applyFont="1" applyBorder="1" applyProtection="1"/>
    <xf numFmtId="43" fontId="18" fillId="0" borderId="18" xfId="1" applyFont="1" applyBorder="1" applyProtection="1"/>
    <xf numFmtId="0" fontId="17" fillId="0" borderId="19" xfId="0" applyFont="1" applyBorder="1" applyProtection="1"/>
    <xf numFmtId="49" fontId="17" fillId="0" borderId="20" xfId="0" applyNumberFormat="1" applyFont="1" applyBorder="1" applyAlignment="1" applyProtection="1">
      <alignment horizontal="center"/>
    </xf>
    <xf numFmtId="43" fontId="17" fillId="0" borderId="21" xfId="1" applyFont="1" applyBorder="1" applyProtection="1"/>
    <xf numFmtId="49" fontId="17" fillId="0" borderId="22" xfId="0" applyNumberFormat="1" applyFont="1" applyBorder="1" applyAlignment="1" applyProtection="1">
      <alignment horizontal="center"/>
    </xf>
    <xf numFmtId="43" fontId="18" fillId="0" borderId="23" xfId="1" applyFont="1" applyBorder="1" applyProtection="1"/>
    <xf numFmtId="49" fontId="17" fillId="0" borderId="24" xfId="0" applyNumberFormat="1" applyFont="1" applyBorder="1" applyAlignment="1" applyProtection="1">
      <alignment horizontal="center"/>
    </xf>
    <xf numFmtId="0" fontId="18" fillId="0" borderId="0" xfId="0" applyFont="1" applyAlignment="1" applyProtection="1">
      <alignment horizontal="left"/>
    </xf>
    <xf numFmtId="43" fontId="7" fillId="0" borderId="4" xfId="1" applyFont="1" applyFill="1" applyBorder="1" applyAlignment="1" applyProtection="1">
      <alignment vertical="center"/>
    </xf>
    <xf numFmtId="171" fontId="18" fillId="0" borderId="0" xfId="1" applyNumberFormat="1" applyFont="1" applyAlignment="1" applyProtection="1">
      <alignment horizontal="left"/>
    </xf>
    <xf numFmtId="0" fontId="2" fillId="11" borderId="4" xfId="0" applyFont="1" applyFill="1" applyBorder="1" applyProtection="1">
      <protection locked="0"/>
    </xf>
    <xf numFmtId="9" fontId="0" fillId="11" borderId="4" xfId="3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vertical="center"/>
    </xf>
    <xf numFmtId="2" fontId="2" fillId="0" borderId="1" xfId="0" applyNumberFormat="1" applyFont="1" applyFill="1" applyBorder="1" applyAlignment="1" applyProtection="1">
      <alignment vertical="center"/>
    </xf>
    <xf numFmtId="2" fontId="2" fillId="0" borderId="4" xfId="0" applyNumberFormat="1" applyFont="1" applyFill="1" applyBorder="1" applyAlignment="1" applyProtection="1">
      <alignment vertical="center"/>
    </xf>
    <xf numFmtId="14" fontId="24" fillId="0" borderId="0" xfId="0" applyNumberFormat="1" applyFont="1" applyAlignment="1" applyProtection="1">
      <alignment horizontal="right"/>
    </xf>
    <xf numFmtId="0" fontId="19" fillId="0" borderId="0" xfId="0" applyFont="1" applyAlignment="1" applyProtection="1">
      <alignment wrapText="1"/>
    </xf>
    <xf numFmtId="0" fontId="2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15" fillId="0" borderId="0" xfId="0" applyFont="1" applyProtection="1"/>
    <xf numFmtId="0" fontId="16" fillId="0" borderId="0" xfId="0" applyFont="1" applyProtection="1"/>
    <xf numFmtId="0" fontId="6" fillId="0" borderId="0" xfId="0" applyFont="1" applyProtection="1"/>
    <xf numFmtId="14" fontId="4" fillId="0" borderId="0" xfId="0" applyNumberFormat="1" applyFont="1" applyProtection="1"/>
    <xf numFmtId="14" fontId="0" fillId="0" borderId="0" xfId="0" applyNumberFormat="1" applyProtection="1"/>
    <xf numFmtId="14" fontId="17" fillId="0" borderId="0" xfId="0" applyNumberFormat="1" applyFont="1" applyProtection="1"/>
    <xf numFmtId="171" fontId="16" fillId="0" borderId="0" xfId="0" applyNumberFormat="1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14" fontId="24" fillId="11" borderId="25" xfId="0" applyNumberFormat="1" applyFont="1" applyFill="1" applyBorder="1" applyAlignment="1" applyProtection="1">
      <alignment horizontal="right"/>
      <protection locked="0"/>
    </xf>
    <xf numFmtId="170" fontId="17" fillId="11" borderId="4" xfId="1" applyNumberFormat="1" applyFont="1" applyFill="1" applyBorder="1" applyProtection="1">
      <protection locked="0"/>
    </xf>
    <xf numFmtId="170" fontId="17" fillId="11" borderId="10" xfId="1" applyNumberFormat="1" applyFont="1" applyFill="1" applyBorder="1" applyProtection="1">
      <protection locked="0"/>
    </xf>
    <xf numFmtId="0" fontId="1" fillId="0" borderId="0" xfId="0" applyFont="1" applyProtection="1"/>
    <xf numFmtId="0" fontId="25" fillId="11" borderId="0" xfId="0" applyFont="1" applyFill="1" applyBorder="1" applyAlignment="1" applyProtection="1">
      <alignment vertical="center"/>
    </xf>
    <xf numFmtId="170" fontId="1" fillId="11" borderId="4" xfId="1" applyNumberFormat="1" applyFont="1" applyFill="1" applyBorder="1" applyProtection="1">
      <protection locked="0"/>
    </xf>
    <xf numFmtId="43" fontId="7" fillId="11" borderId="4" xfId="1" applyFont="1" applyFill="1" applyBorder="1" applyAlignment="1" applyProtection="1">
      <alignment vertical="center"/>
      <protection locked="0"/>
    </xf>
    <xf numFmtId="2" fontId="7" fillId="0" borderId="4" xfId="0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horizontal="center" wrapText="1"/>
    </xf>
    <xf numFmtId="0" fontId="16" fillId="0" borderId="0" xfId="0" applyFont="1" applyBorder="1" applyAlignment="1" applyProtection="1"/>
    <xf numFmtId="0" fontId="22" fillId="0" borderId="0" xfId="0" applyFont="1" applyBorder="1" applyProtection="1"/>
    <xf numFmtId="0" fontId="17" fillId="0" borderId="0" xfId="0" applyFont="1" applyAlignment="1" applyProtection="1">
      <alignment wrapText="1"/>
    </xf>
    <xf numFmtId="0" fontId="17" fillId="0" borderId="0" xfId="0" applyFont="1" applyFill="1" applyBorder="1" applyProtection="1"/>
    <xf numFmtId="9" fontId="2" fillId="0" borderId="0" xfId="3" applyFont="1" applyProtection="1"/>
    <xf numFmtId="9" fontId="0" fillId="0" borderId="0" xfId="3" applyFont="1" applyProtection="1"/>
    <xf numFmtId="0" fontId="2" fillId="0" borderId="5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2" fillId="0" borderId="9" xfId="0" applyFont="1" applyBorder="1" applyAlignment="1" applyProtection="1">
      <alignment horizontal="center" vertical="top"/>
    </xf>
    <xf numFmtId="9" fontId="2" fillId="0" borderId="8" xfId="3" applyFont="1" applyBorder="1" applyAlignment="1" applyProtection="1">
      <alignment vertical="top" wrapText="1"/>
    </xf>
    <xf numFmtId="0" fontId="2" fillId="0" borderId="8" xfId="0" applyFont="1" applyBorder="1" applyAlignment="1" applyProtection="1">
      <alignment horizontal="right" vertical="top"/>
    </xf>
    <xf numFmtId="0" fontId="10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0" borderId="0" xfId="0" applyFont="1" applyAlignment="1" applyProtection="1">
      <alignment horizontal="left"/>
    </xf>
    <xf numFmtId="9" fontId="13" fillId="0" borderId="0" xfId="3" applyFont="1" applyProtection="1"/>
    <xf numFmtId="0" fontId="0" fillId="13" borderId="0" xfId="0" applyFill="1" applyAlignment="1" applyProtection="1">
      <alignment horizontal="left"/>
    </xf>
    <xf numFmtId="9" fontId="0" fillId="13" borderId="0" xfId="3" applyFont="1" applyFill="1" applyProtection="1"/>
    <xf numFmtId="0" fontId="0" fillId="0" borderId="0" xfId="0" applyFill="1" applyAlignment="1" applyProtection="1">
      <alignment horizontal="left"/>
    </xf>
    <xf numFmtId="9" fontId="0" fillId="0" borderId="0" xfId="3" applyFont="1" applyFill="1" applyProtection="1"/>
    <xf numFmtId="0" fontId="2" fillId="15" borderId="0" xfId="0" applyFont="1" applyFill="1" applyProtection="1"/>
    <xf numFmtId="9" fontId="0" fillId="15" borderId="0" xfId="3" applyFont="1" applyFill="1" applyProtection="1"/>
    <xf numFmtId="0" fontId="16" fillId="0" borderId="0" xfId="0" applyFont="1" applyAlignment="1" applyProtection="1">
      <alignment horizontal="left"/>
    </xf>
    <xf numFmtId="0" fontId="4" fillId="15" borderId="1" xfId="0" applyFont="1" applyFill="1" applyBorder="1" applyProtection="1"/>
    <xf numFmtId="0" fontId="4" fillId="15" borderId="3" xfId="0" applyFont="1" applyFill="1" applyBorder="1" applyProtection="1"/>
    <xf numFmtId="9" fontId="4" fillId="15" borderId="4" xfId="3" applyNumberFormat="1" applyFont="1" applyFill="1" applyBorder="1" applyProtection="1"/>
    <xf numFmtId="43" fontId="0" fillId="0" borderId="0" xfId="0" applyNumberFormat="1" applyFill="1" applyBorder="1" applyProtection="1"/>
    <xf numFmtId="0" fontId="19" fillId="0" borderId="0" xfId="0" applyFont="1" applyAlignment="1" applyProtection="1">
      <alignment wrapText="1"/>
    </xf>
    <xf numFmtId="170" fontId="17" fillId="11" borderId="7" xfId="1" applyNumberFormat="1" applyFont="1" applyFill="1" applyBorder="1" applyProtection="1">
      <protection locked="0"/>
    </xf>
    <xf numFmtId="0" fontId="5" fillId="0" borderId="1" xfId="0" applyFont="1" applyBorder="1" applyAlignment="1" applyProtection="1">
      <alignment vertical="center"/>
    </xf>
    <xf numFmtId="0" fontId="19" fillId="0" borderId="0" xfId="0" applyFont="1" applyAlignment="1" applyProtection="1">
      <alignment wrapText="1"/>
    </xf>
    <xf numFmtId="0" fontId="0" fillId="0" borderId="0" xfId="0" applyAlignment="1" applyProtection="1"/>
    <xf numFmtId="0" fontId="24" fillId="11" borderId="0" xfId="0" applyFont="1" applyFill="1" applyBorder="1" applyAlignment="1" applyProtection="1">
      <alignment wrapText="1"/>
      <protection locked="0"/>
    </xf>
    <xf numFmtId="0" fontId="16" fillId="0" borderId="0" xfId="0" applyFont="1" applyBorder="1" applyAlignment="1" applyProtection="1">
      <protection locked="0"/>
    </xf>
    <xf numFmtId="0" fontId="5" fillId="0" borderId="1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18" fillId="0" borderId="0" xfId="0" applyFont="1" applyBorder="1" applyAlignment="1" applyProtection="1">
      <alignment horizontal="left" wrapText="1"/>
    </xf>
    <xf numFmtId="0" fontId="2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49" fontId="2" fillId="11" borderId="0" xfId="0" applyNumberFormat="1" applyFont="1" applyFill="1" applyAlignment="1" applyProtection="1">
      <alignment vertical="top" wrapText="1" readingOrder="1"/>
      <protection locked="0"/>
    </xf>
    <xf numFmtId="49" fontId="0" fillId="11" borderId="0" xfId="0" applyNumberFormat="1" applyFill="1" applyAlignment="1" applyProtection="1">
      <alignment vertical="top" wrapText="1" readingOrder="1"/>
      <protection locked="0"/>
    </xf>
  </cellXfs>
  <cellStyles count="7">
    <cellStyle name="100" xfId="4"/>
    <cellStyle name="100 2" xfId="6"/>
    <cellStyle name="Komma" xfId="1" builtinId="3"/>
    <cellStyle name="Komma 2" xfId="5"/>
    <cellStyle name="Neutral" xfId="2" builtinId="28"/>
    <cellStyle name="Prozent" xfId="3" builtinId="5"/>
    <cellStyle name="Standard" xfId="0" builtinId="0"/>
  </cellStyles>
  <dxfs count="3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E538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tmp"/><Relationship Id="rId3" Type="http://schemas.openxmlformats.org/officeDocument/2006/relationships/image" Target="../media/image3.tmp"/><Relationship Id="rId7" Type="http://schemas.openxmlformats.org/officeDocument/2006/relationships/image" Target="../media/image7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6" Type="http://schemas.openxmlformats.org/officeDocument/2006/relationships/image" Target="../media/image6.tmp"/><Relationship Id="rId5" Type="http://schemas.openxmlformats.org/officeDocument/2006/relationships/image" Target="../media/image5.tmp"/><Relationship Id="rId4" Type="http://schemas.openxmlformats.org/officeDocument/2006/relationships/image" Target="../media/image4.tmp"/><Relationship Id="rId9" Type="http://schemas.openxmlformats.org/officeDocument/2006/relationships/image" Target="../media/image9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142573</xdr:rowOff>
    </xdr:from>
    <xdr:to>
      <xdr:col>3</xdr:col>
      <xdr:colOff>0</xdr:colOff>
      <xdr:row>5</xdr:row>
      <xdr:rowOff>0</xdr:rowOff>
    </xdr:to>
    <xdr:pic>
      <xdr:nvPicPr>
        <xdr:cNvPr id="6" name="Grafik 5" descr="Bildschirmausschnitt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573"/>
          <a:ext cx="2514600" cy="76230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8</xdr:col>
      <xdr:colOff>448945</xdr:colOff>
      <xdr:row>10</xdr:row>
      <xdr:rowOff>170815</xdr:rowOff>
    </xdr:to>
    <xdr:pic>
      <xdr:nvPicPr>
        <xdr:cNvPr id="15" name="Grafik 1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2009775"/>
          <a:ext cx="6316345" cy="17081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8</xdr:col>
      <xdr:colOff>607695</xdr:colOff>
      <xdr:row>18</xdr:row>
      <xdr:rowOff>170180</xdr:rowOff>
    </xdr:to>
    <xdr:pic>
      <xdr:nvPicPr>
        <xdr:cNvPr id="16" name="Grafik 1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3648075"/>
          <a:ext cx="6475095" cy="1701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7</xdr:col>
      <xdr:colOff>731520</xdr:colOff>
      <xdr:row>30</xdr:row>
      <xdr:rowOff>179070</xdr:rowOff>
    </xdr:to>
    <xdr:pic>
      <xdr:nvPicPr>
        <xdr:cNvPr id="18" name="Grafik 17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5829300"/>
          <a:ext cx="5760720" cy="17907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731520</xdr:colOff>
      <xdr:row>35</xdr:row>
      <xdr:rowOff>156210</xdr:rowOff>
    </xdr:to>
    <xdr:pic>
      <xdr:nvPicPr>
        <xdr:cNvPr id="19" name="Grafik 18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6743700"/>
          <a:ext cx="5760720" cy="1562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7</xdr:col>
      <xdr:colOff>731520</xdr:colOff>
      <xdr:row>40</xdr:row>
      <xdr:rowOff>150495</xdr:rowOff>
    </xdr:to>
    <xdr:pic>
      <xdr:nvPicPr>
        <xdr:cNvPr id="20" name="Grafik 19"/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7658100"/>
          <a:ext cx="5760720" cy="150495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50</xdr:row>
      <xdr:rowOff>38100</xdr:rowOff>
    </xdr:from>
    <xdr:to>
      <xdr:col>8</xdr:col>
      <xdr:colOff>36195</xdr:colOff>
      <xdr:row>51</xdr:row>
      <xdr:rowOff>14605</xdr:rowOff>
    </xdr:to>
    <xdr:pic>
      <xdr:nvPicPr>
        <xdr:cNvPr id="21" name="Grafik 20"/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9877425"/>
          <a:ext cx="5760720" cy="1670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7</xdr:col>
      <xdr:colOff>731520</xdr:colOff>
      <xdr:row>55</xdr:row>
      <xdr:rowOff>151130</xdr:rowOff>
    </xdr:to>
    <xdr:pic>
      <xdr:nvPicPr>
        <xdr:cNvPr id="9" name="Grafik 8"/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10391775"/>
          <a:ext cx="5760720" cy="15113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7</xdr:col>
      <xdr:colOff>731520</xdr:colOff>
      <xdr:row>60</xdr:row>
      <xdr:rowOff>146050</xdr:rowOff>
    </xdr:to>
    <xdr:pic>
      <xdr:nvPicPr>
        <xdr:cNvPr id="10" name="Grafik 9"/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11306175"/>
          <a:ext cx="5760720" cy="146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4:C65"/>
  <sheetViews>
    <sheetView tabSelected="1" zoomScaleNormal="100" workbookViewId="0">
      <selection sqref="A1:XFD1048576"/>
    </sheetView>
  </sheetViews>
  <sheetFormatPr baseColWidth="10" defaultRowHeight="14.25"/>
  <cols>
    <col min="1" max="16384" width="11" style="25"/>
  </cols>
  <sheetData>
    <row r="4" spans="1:1">
      <c r="A4" s="23"/>
    </row>
    <row r="7" spans="1:1" ht="15.75">
      <c r="A7" s="150" t="s">
        <v>69</v>
      </c>
    </row>
    <row r="9" spans="1:1">
      <c r="A9" s="23" t="s">
        <v>168</v>
      </c>
    </row>
    <row r="11" spans="1:1" ht="15">
      <c r="A11" s="26" t="s">
        <v>70</v>
      </c>
    </row>
    <row r="13" spans="1:1">
      <c r="A13" s="23" t="s">
        <v>71</v>
      </c>
    </row>
    <row r="14" spans="1:1">
      <c r="A14" s="23" t="s">
        <v>72</v>
      </c>
    </row>
    <row r="15" spans="1:1">
      <c r="A15" s="23" t="s">
        <v>162</v>
      </c>
    </row>
    <row r="16" spans="1:1">
      <c r="A16" s="23" t="s">
        <v>86</v>
      </c>
    </row>
    <row r="19" spans="1:1" ht="15">
      <c r="A19" s="26" t="s">
        <v>70</v>
      </c>
    </row>
    <row r="21" spans="1:1">
      <c r="A21" s="23" t="s">
        <v>73</v>
      </c>
    </row>
    <row r="22" spans="1:1">
      <c r="A22" s="23" t="s">
        <v>75</v>
      </c>
    </row>
    <row r="23" spans="1:1">
      <c r="A23" s="23" t="s">
        <v>74</v>
      </c>
    </row>
    <row r="24" spans="1:1">
      <c r="A24" s="23" t="s">
        <v>112</v>
      </c>
    </row>
    <row r="25" spans="1:1">
      <c r="A25" s="23" t="s">
        <v>113</v>
      </c>
    </row>
    <row r="26" spans="1:1">
      <c r="A26" s="23" t="s">
        <v>76</v>
      </c>
    </row>
    <row r="27" spans="1:1">
      <c r="A27" s="23" t="s">
        <v>77</v>
      </c>
    </row>
    <row r="28" spans="1:1">
      <c r="A28" s="23" t="s">
        <v>114</v>
      </c>
    </row>
    <row r="31" spans="1:1" ht="15">
      <c r="A31" s="26" t="s">
        <v>78</v>
      </c>
    </row>
    <row r="33" spans="1:1">
      <c r="A33" s="23" t="s">
        <v>79</v>
      </c>
    </row>
    <row r="36" spans="1:1" ht="15">
      <c r="A36" s="26" t="s">
        <v>70</v>
      </c>
    </row>
    <row r="38" spans="1:1">
      <c r="A38" s="23" t="s">
        <v>163</v>
      </c>
    </row>
    <row r="41" spans="1:1" ht="15">
      <c r="A41" s="26" t="s">
        <v>78</v>
      </c>
    </row>
    <row r="43" spans="1:1">
      <c r="A43" s="23" t="s">
        <v>97</v>
      </c>
    </row>
    <row r="44" spans="1:1">
      <c r="A44" s="23" t="s">
        <v>96</v>
      </c>
    </row>
    <row r="45" spans="1:1">
      <c r="A45" s="23" t="s">
        <v>164</v>
      </c>
    </row>
    <row r="46" spans="1:1">
      <c r="A46" s="23" t="s">
        <v>80</v>
      </c>
    </row>
    <row r="47" spans="1:1">
      <c r="A47" s="23" t="s">
        <v>81</v>
      </c>
    </row>
    <row r="48" spans="1:1">
      <c r="A48" s="23" t="s">
        <v>82</v>
      </c>
    </row>
    <row r="50" spans="1:3">
      <c r="A50" s="23"/>
    </row>
    <row r="51" spans="1:3" ht="15">
      <c r="A51" s="26" t="s">
        <v>70</v>
      </c>
      <c r="B51" s="149"/>
      <c r="C51" s="149"/>
    </row>
    <row r="53" spans="1:3">
      <c r="A53" s="23" t="s">
        <v>165</v>
      </c>
    </row>
    <row r="56" spans="1:3" ht="15">
      <c r="A56" s="151" t="s">
        <v>70</v>
      </c>
    </row>
    <row r="58" spans="1:3">
      <c r="A58" s="23" t="s">
        <v>166</v>
      </c>
    </row>
    <row r="61" spans="1:3" ht="15">
      <c r="A61" s="26" t="s">
        <v>78</v>
      </c>
    </row>
    <row r="63" spans="1:3">
      <c r="A63" s="23" t="s">
        <v>167</v>
      </c>
    </row>
    <row r="65" spans="1:1">
      <c r="A65" s="152">
        <v>42705</v>
      </c>
    </row>
  </sheetData>
  <sheetProtection algorithmName="SHA-512" hashValue="jhsxmWStG3F2MbdmnuZpRqLCrLmRo0mZXQoBRc88Dylq1bNiuxdfKAawNA92NQd8MzjGgVJS+/6LqurevwtkXg==" saltValue="XmCZuIrJSJ6SADpVxFkmVg==" spinCount="100000" sheet="1" objects="1" scenarios="1" selectLockedCells="1"/>
  <customSheetViews>
    <customSheetView guid="{CF2A7DC3-A0D2-476C-984F-1EA598889C12}" fitToPage="1">
      <selection activeCell="A63" sqref="A63"/>
      <pageMargins left="0.70866141732283472" right="0.70866141732283472" top="0.78740157480314965" bottom="0.78740157480314965" header="0.31496062992125984" footer="0.31496062992125984"/>
      <pageSetup paperSize="9" scale="81" orientation="portrait" verticalDpi="0" r:id="rId1"/>
    </customSheetView>
  </customSheetViews>
  <pageMargins left="0.70866141732283472" right="0.70866141732283472" top="0.78740157480314965" bottom="0.78740157480314965" header="0.31496062992125984" footer="0.31496062992125984"/>
  <pageSetup paperSize="9" scale="81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FF00"/>
    <pageSetUpPr fitToPage="1"/>
  </sheetPr>
  <dimension ref="A1:I159"/>
  <sheetViews>
    <sheetView zoomScaleNormal="100" workbookViewId="0">
      <selection activeCell="A2" sqref="A2:C2"/>
    </sheetView>
  </sheetViews>
  <sheetFormatPr baseColWidth="10" defaultColWidth="11" defaultRowHeight="14.25"/>
  <cols>
    <col min="1" max="1" width="32.625" style="25" customWidth="1"/>
    <col min="2" max="2" width="19.5" style="25" customWidth="1"/>
    <col min="3" max="3" width="6.5" style="25" customWidth="1"/>
    <col min="4" max="4" width="15.25" style="25" customWidth="1"/>
    <col min="5" max="5" width="17.875" style="170" customWidth="1"/>
    <col min="6" max="6" width="3.5" style="25" customWidth="1"/>
    <col min="7" max="7" width="18.25" style="25" customWidth="1"/>
    <col min="8" max="8" width="13.5" style="25" bestFit="1" customWidth="1"/>
    <col min="9" max="16384" width="11" style="25"/>
  </cols>
  <sheetData>
    <row r="1" spans="1:8" s="23" customFormat="1" ht="15">
      <c r="A1" s="20" t="s">
        <v>87</v>
      </c>
      <c r="D1" s="164"/>
      <c r="E1" s="21" t="s">
        <v>43</v>
      </c>
    </row>
    <row r="2" spans="1:8" s="24" customFormat="1" ht="18">
      <c r="A2" s="196" t="s">
        <v>132</v>
      </c>
      <c r="B2" s="197"/>
      <c r="C2" s="197"/>
      <c r="D2" s="25"/>
      <c r="E2" s="156">
        <v>42765</v>
      </c>
      <c r="F2" s="165"/>
      <c r="G2" s="166"/>
    </row>
    <row r="3" spans="1:8" s="23" customFormat="1">
      <c r="A3" s="167"/>
      <c r="B3" s="168"/>
      <c r="D3" s="25"/>
      <c r="E3" s="169"/>
    </row>
    <row r="5" spans="1:8" ht="15">
      <c r="A5" s="194" t="s">
        <v>88</v>
      </c>
      <c r="B5" s="195"/>
    </row>
    <row r="6" spans="1:8" ht="15" thickBot="1"/>
    <row r="7" spans="1:8" ht="15.75" thickBot="1">
      <c r="A7" s="171" t="s">
        <v>41</v>
      </c>
      <c r="B7" s="172" t="s">
        <v>42</v>
      </c>
      <c r="C7" s="173" t="s">
        <v>59</v>
      </c>
      <c r="D7" s="174" t="s">
        <v>135</v>
      </c>
      <c r="E7" s="175" t="s">
        <v>136</v>
      </c>
      <c r="G7" s="176" t="s">
        <v>62</v>
      </c>
      <c r="H7" s="170"/>
    </row>
    <row r="8" spans="1:8">
      <c r="A8" s="106"/>
      <c r="B8" s="106"/>
      <c r="C8" s="27"/>
      <c r="D8" s="140"/>
      <c r="E8" s="106"/>
      <c r="G8" s="177"/>
      <c r="H8" s="170"/>
    </row>
    <row r="9" spans="1:8">
      <c r="A9" s="139"/>
      <c r="B9" s="139"/>
      <c r="C9" s="28"/>
      <c r="D9" s="140"/>
      <c r="E9" s="28"/>
      <c r="G9" s="178" t="s">
        <v>59</v>
      </c>
      <c r="H9" s="179" t="s">
        <v>45</v>
      </c>
    </row>
    <row r="10" spans="1:8">
      <c r="A10" s="28"/>
      <c r="B10" s="28"/>
      <c r="C10" s="28"/>
      <c r="D10" s="140"/>
      <c r="E10" s="28"/>
      <c r="G10" s="177">
        <v>100</v>
      </c>
      <c r="H10" s="170">
        <f>SUMIFS($D$8:$D$158,$C$8:$C$158,G10)</f>
        <v>0</v>
      </c>
    </row>
    <row r="11" spans="1:8">
      <c r="A11" s="28"/>
      <c r="B11" s="28"/>
      <c r="C11" s="28"/>
      <c r="D11" s="140"/>
      <c r="E11" s="28"/>
      <c r="G11" s="177">
        <v>101</v>
      </c>
      <c r="H11" s="170">
        <f t="shared" ref="H11:H18" si="0">SUMIFS($D$8:$D$158,$C$8:$C$158,G11)</f>
        <v>0</v>
      </c>
    </row>
    <row r="12" spans="1:8">
      <c r="A12" s="28"/>
      <c r="B12" s="28"/>
      <c r="C12" s="28"/>
      <c r="D12" s="140"/>
      <c r="E12" s="28"/>
      <c r="G12" s="177">
        <v>102</v>
      </c>
      <c r="H12" s="170">
        <f t="shared" si="0"/>
        <v>0</v>
      </c>
    </row>
    <row r="13" spans="1:8">
      <c r="A13" s="28"/>
      <c r="B13" s="28"/>
      <c r="C13" s="28"/>
      <c r="D13" s="140"/>
      <c r="E13" s="28"/>
      <c r="G13" s="177">
        <v>103</v>
      </c>
      <c r="H13" s="170">
        <f t="shared" si="0"/>
        <v>0</v>
      </c>
    </row>
    <row r="14" spans="1:8">
      <c r="A14" s="28"/>
      <c r="B14" s="28"/>
      <c r="C14" s="28"/>
      <c r="D14" s="140"/>
      <c r="E14" s="28"/>
      <c r="G14" s="177">
        <v>104</v>
      </c>
      <c r="H14" s="170">
        <f t="shared" si="0"/>
        <v>0</v>
      </c>
    </row>
    <row r="15" spans="1:8">
      <c r="A15" s="28"/>
      <c r="B15" s="28"/>
      <c r="C15" s="28"/>
      <c r="D15" s="140"/>
      <c r="E15" s="28"/>
      <c r="G15" s="177">
        <v>105</v>
      </c>
      <c r="H15" s="170">
        <f t="shared" si="0"/>
        <v>0</v>
      </c>
    </row>
    <row r="16" spans="1:8">
      <c r="A16" s="28"/>
      <c r="B16" s="28"/>
      <c r="C16" s="28"/>
      <c r="D16" s="140"/>
      <c r="E16" s="28"/>
      <c r="G16" s="177">
        <v>106</v>
      </c>
      <c r="H16" s="170">
        <f t="shared" si="0"/>
        <v>0</v>
      </c>
    </row>
    <row r="17" spans="1:9">
      <c r="A17" s="28"/>
      <c r="B17" s="28"/>
      <c r="C17" s="28"/>
      <c r="D17" s="140"/>
      <c r="E17" s="28"/>
      <c r="G17" s="177">
        <v>107</v>
      </c>
      <c r="H17" s="170">
        <f t="shared" si="0"/>
        <v>0</v>
      </c>
    </row>
    <row r="18" spans="1:9">
      <c r="A18" s="28"/>
      <c r="B18" s="28"/>
      <c r="C18" s="28"/>
      <c r="D18" s="140"/>
      <c r="E18" s="28"/>
      <c r="G18" s="177">
        <v>108</v>
      </c>
      <c r="H18" s="170">
        <f t="shared" si="0"/>
        <v>0</v>
      </c>
      <c r="I18" s="23"/>
    </row>
    <row r="19" spans="1:9">
      <c r="A19" s="28"/>
      <c r="B19" s="28"/>
      <c r="C19" s="28"/>
      <c r="D19" s="140"/>
      <c r="E19" s="28"/>
      <c r="H19" s="170"/>
    </row>
    <row r="20" spans="1:9">
      <c r="A20" s="28"/>
      <c r="B20" s="28"/>
      <c r="C20" s="28"/>
      <c r="D20" s="140"/>
      <c r="E20" s="28"/>
      <c r="G20" s="177">
        <v>121</v>
      </c>
      <c r="H20" s="170">
        <f t="shared" ref="H20:H26" si="1">SUMIFS($D$8:$D$158,$C$8:$C$158,G20)</f>
        <v>0</v>
      </c>
    </row>
    <row r="21" spans="1:9">
      <c r="A21" s="28"/>
      <c r="B21" s="28"/>
      <c r="C21" s="28"/>
      <c r="D21" s="140"/>
      <c r="E21" s="28"/>
      <c r="G21" s="177">
        <v>122</v>
      </c>
      <c r="H21" s="170">
        <f t="shared" si="1"/>
        <v>0</v>
      </c>
    </row>
    <row r="22" spans="1:9">
      <c r="A22" s="28"/>
      <c r="B22" s="28"/>
      <c r="C22" s="28"/>
      <c r="D22" s="140"/>
      <c r="E22" s="28"/>
      <c r="G22" s="177">
        <v>123</v>
      </c>
      <c r="H22" s="170">
        <f t="shared" si="1"/>
        <v>0</v>
      </c>
    </row>
    <row r="23" spans="1:9">
      <c r="A23" s="27"/>
      <c r="B23" s="27"/>
      <c r="C23" s="28"/>
      <c r="D23" s="140"/>
      <c r="E23" s="28"/>
      <c r="G23" s="177">
        <v>124</v>
      </c>
      <c r="H23" s="170">
        <f t="shared" si="1"/>
        <v>0</v>
      </c>
    </row>
    <row r="24" spans="1:9">
      <c r="A24" s="28"/>
      <c r="B24" s="28"/>
      <c r="C24" s="28"/>
      <c r="D24" s="140"/>
      <c r="E24" s="28"/>
      <c r="G24" s="177">
        <v>125</v>
      </c>
      <c r="H24" s="170">
        <f t="shared" si="1"/>
        <v>0</v>
      </c>
    </row>
    <row r="25" spans="1:9">
      <c r="A25" s="28"/>
      <c r="B25" s="28"/>
      <c r="C25" s="28"/>
      <c r="D25" s="140"/>
      <c r="E25" s="28"/>
      <c r="G25" s="177">
        <v>126</v>
      </c>
      <c r="H25" s="170">
        <f t="shared" si="1"/>
        <v>0</v>
      </c>
    </row>
    <row r="26" spans="1:9">
      <c r="A26" s="28"/>
      <c r="B26" s="28"/>
      <c r="C26" s="28"/>
      <c r="D26" s="140"/>
      <c r="E26" s="28"/>
      <c r="G26" s="177">
        <v>127</v>
      </c>
      <c r="H26" s="170">
        <f t="shared" si="1"/>
        <v>0</v>
      </c>
    </row>
    <row r="27" spans="1:9">
      <c r="A27" s="28"/>
      <c r="B27" s="28"/>
      <c r="C27" s="28"/>
      <c r="D27" s="140"/>
      <c r="E27" s="28"/>
      <c r="G27" s="177"/>
      <c r="H27" s="170"/>
    </row>
    <row r="28" spans="1:9">
      <c r="A28" s="28"/>
      <c r="B28" s="28"/>
      <c r="C28" s="28"/>
      <c r="D28" s="140"/>
      <c r="E28" s="28"/>
      <c r="G28" s="180"/>
      <c r="H28" s="181"/>
    </row>
    <row r="29" spans="1:9">
      <c r="A29" s="28"/>
      <c r="B29" s="28"/>
      <c r="C29" s="28"/>
      <c r="D29" s="140"/>
      <c r="E29" s="28"/>
      <c r="G29" s="177"/>
      <c r="H29" s="170"/>
    </row>
    <row r="30" spans="1:9">
      <c r="A30" s="28"/>
      <c r="B30" s="28"/>
      <c r="C30" s="28"/>
      <c r="D30" s="140"/>
      <c r="E30" s="28"/>
      <c r="G30" s="177">
        <v>201</v>
      </c>
      <c r="H30" s="170">
        <f>SUMIFS($D$8:$D$158,$C$8:$C$158,G30)</f>
        <v>0</v>
      </c>
    </row>
    <row r="31" spans="1:9">
      <c r="A31" s="28"/>
      <c r="B31" s="28"/>
      <c r="C31" s="28"/>
      <c r="D31" s="140"/>
      <c r="E31" s="28"/>
      <c r="G31" s="177">
        <v>202</v>
      </c>
      <c r="H31" s="170">
        <f>SUMIFS($D$8:$D$158,$C$8:$C$158,G31)</f>
        <v>0</v>
      </c>
    </row>
    <row r="32" spans="1:9">
      <c r="A32" s="28"/>
      <c r="B32" s="28"/>
      <c r="C32" s="28"/>
      <c r="D32" s="140"/>
      <c r="E32" s="28"/>
      <c r="G32" s="177"/>
      <c r="H32" s="170"/>
    </row>
    <row r="33" spans="1:8">
      <c r="A33" s="28"/>
      <c r="B33" s="28"/>
      <c r="C33" s="28"/>
      <c r="D33" s="140"/>
      <c r="E33" s="28"/>
      <c r="G33" s="177">
        <v>221</v>
      </c>
      <c r="H33" s="170">
        <f>SUMIFS($D$8:$D$158,$C$8:$C$158,G33)</f>
        <v>0</v>
      </c>
    </row>
    <row r="34" spans="1:8">
      <c r="A34" s="28"/>
      <c r="B34" s="28"/>
      <c r="C34" s="28"/>
      <c r="D34" s="140"/>
      <c r="E34" s="28"/>
      <c r="G34" s="177">
        <v>222</v>
      </c>
      <c r="H34" s="170">
        <f>SUMIFS($D$8:$D$158,$C$8:$C$158,G34)</f>
        <v>0</v>
      </c>
    </row>
    <row r="35" spans="1:8">
      <c r="A35" s="28"/>
      <c r="B35" s="28"/>
      <c r="C35" s="28"/>
      <c r="D35" s="140"/>
      <c r="E35" s="28"/>
      <c r="G35" s="177">
        <v>223</v>
      </c>
      <c r="H35" s="170">
        <f>SUMIFS($D$8:$D$158,$C$8:$C$158,G35)</f>
        <v>0</v>
      </c>
    </row>
    <row r="36" spans="1:8">
      <c r="A36" s="28"/>
      <c r="B36" s="28"/>
      <c r="C36" s="28"/>
      <c r="D36" s="140"/>
      <c r="E36" s="28"/>
      <c r="G36" s="177">
        <v>224</v>
      </c>
      <c r="H36" s="170">
        <f>SUMIFS($D$8:$D$158,$C$8:$C$158,G36)</f>
        <v>0</v>
      </c>
    </row>
    <row r="37" spans="1:8">
      <c r="A37" s="28"/>
      <c r="B37" s="28"/>
      <c r="C37" s="28"/>
      <c r="D37" s="140"/>
      <c r="E37" s="28"/>
      <c r="G37" s="180"/>
      <c r="H37" s="181"/>
    </row>
    <row r="38" spans="1:8">
      <c r="A38" s="27"/>
      <c r="B38" s="27"/>
      <c r="C38" s="28"/>
      <c r="D38" s="140"/>
      <c r="E38" s="28"/>
      <c r="G38" s="177"/>
      <c r="H38" s="170"/>
    </row>
    <row r="39" spans="1:8">
      <c r="A39" s="28"/>
      <c r="B39" s="28"/>
      <c r="C39" s="28"/>
      <c r="D39" s="140"/>
      <c r="E39" s="28"/>
      <c r="G39" s="177">
        <v>301</v>
      </c>
      <c r="H39" s="170">
        <f>SUMIFS($D$8:$D$158,$C$8:$C$158,G39)</f>
        <v>0</v>
      </c>
    </row>
    <row r="40" spans="1:8">
      <c r="A40" s="28"/>
      <c r="B40" s="28"/>
      <c r="C40" s="28"/>
      <c r="D40" s="140"/>
      <c r="E40" s="28"/>
      <c r="G40" s="180"/>
      <c r="H40" s="181"/>
    </row>
    <row r="41" spans="1:8">
      <c r="A41" s="28"/>
      <c r="B41" s="28"/>
      <c r="C41" s="28"/>
      <c r="D41" s="140"/>
      <c r="E41" s="28"/>
      <c r="G41" s="182"/>
      <c r="H41" s="183"/>
    </row>
    <row r="42" spans="1:8">
      <c r="A42" s="28"/>
      <c r="B42" s="28"/>
      <c r="C42" s="28"/>
      <c r="D42" s="140"/>
      <c r="E42" s="28"/>
      <c r="G42" s="177">
        <v>401</v>
      </c>
      <c r="H42" s="170">
        <f>SUMIFS($D$8:$D$158,$C$8:$C$158,G42)</f>
        <v>0</v>
      </c>
    </row>
    <row r="43" spans="1:8">
      <c r="A43" s="28"/>
      <c r="B43" s="28"/>
      <c r="C43" s="28"/>
      <c r="D43" s="140"/>
      <c r="E43" s="28"/>
      <c r="G43" s="177">
        <v>402</v>
      </c>
      <c r="H43" s="170">
        <f>SUMIFS($D$8:$D$158,$C$8:$C$158,G43)</f>
        <v>0</v>
      </c>
    </row>
    <row r="44" spans="1:8">
      <c r="A44" s="28"/>
      <c r="B44" s="28"/>
      <c r="C44" s="28"/>
      <c r="D44" s="140"/>
      <c r="E44" s="28"/>
      <c r="G44" s="177">
        <v>403</v>
      </c>
      <c r="H44" s="170">
        <f>SUMIFS($D$8:$D$158,$C$8:$C$158,G44)</f>
        <v>0</v>
      </c>
    </row>
    <row r="45" spans="1:8">
      <c r="A45" s="28"/>
      <c r="B45" s="28"/>
      <c r="C45" s="28"/>
      <c r="D45" s="140"/>
      <c r="E45" s="28"/>
      <c r="H45" s="170"/>
    </row>
    <row r="46" spans="1:8">
      <c r="A46" s="28"/>
      <c r="B46" s="28"/>
      <c r="C46" s="28"/>
      <c r="D46" s="140"/>
      <c r="E46" s="28"/>
      <c r="G46" s="184" t="s">
        <v>64</v>
      </c>
      <c r="H46" s="185">
        <f>ROUND(SUM(H10:H44),2)</f>
        <v>0</v>
      </c>
    </row>
    <row r="47" spans="1:8">
      <c r="A47" s="28"/>
      <c r="B47" s="28"/>
      <c r="C47" s="28"/>
      <c r="D47" s="140"/>
      <c r="E47" s="28"/>
      <c r="G47" s="23" t="s">
        <v>67</v>
      </c>
      <c r="H47" s="170">
        <f>D159-H46</f>
        <v>0</v>
      </c>
    </row>
    <row r="48" spans="1:8" ht="15">
      <c r="A48" s="28"/>
      <c r="B48" s="28"/>
      <c r="C48" s="28"/>
      <c r="D48" s="140"/>
      <c r="E48" s="28"/>
      <c r="G48" s="26" t="s">
        <v>63</v>
      </c>
      <c r="H48" s="186" t="str">
        <f>IF(H47=0,Fehlermeldung!A5,Fehlermeldung!A4)</f>
        <v>o.k.!</v>
      </c>
    </row>
    <row r="49" spans="1:5">
      <c r="A49" s="28"/>
      <c r="B49" s="28"/>
      <c r="C49" s="28"/>
      <c r="D49" s="140"/>
      <c r="E49" s="28"/>
    </row>
    <row r="50" spans="1:5">
      <c r="A50" s="28"/>
      <c r="B50" s="28"/>
      <c r="C50" s="28"/>
      <c r="D50" s="140"/>
      <c r="E50" s="28"/>
    </row>
    <row r="51" spans="1:5">
      <c r="A51" s="28"/>
      <c r="B51" s="28"/>
      <c r="C51" s="28"/>
      <c r="D51" s="140"/>
      <c r="E51" s="28"/>
    </row>
    <row r="52" spans="1:5">
      <c r="A52" s="28"/>
      <c r="B52" s="28"/>
      <c r="C52" s="28"/>
      <c r="D52" s="140"/>
      <c r="E52" s="28"/>
    </row>
    <row r="53" spans="1:5">
      <c r="A53" s="28"/>
      <c r="B53" s="28"/>
      <c r="C53" s="28"/>
      <c r="D53" s="140"/>
      <c r="E53" s="28"/>
    </row>
    <row r="54" spans="1:5">
      <c r="A54" s="27"/>
      <c r="B54" s="27"/>
      <c r="C54" s="28"/>
      <c r="D54" s="140"/>
      <c r="E54" s="28"/>
    </row>
    <row r="55" spans="1:5">
      <c r="A55" s="28"/>
      <c r="B55" s="28"/>
      <c r="C55" s="28"/>
      <c r="D55" s="140"/>
      <c r="E55" s="28"/>
    </row>
    <row r="56" spans="1:5">
      <c r="A56" s="28"/>
      <c r="B56" s="28"/>
      <c r="C56" s="28"/>
      <c r="D56" s="140"/>
      <c r="E56" s="28"/>
    </row>
    <row r="57" spans="1:5">
      <c r="A57" s="28"/>
      <c r="B57" s="28"/>
      <c r="C57" s="28"/>
      <c r="D57" s="140"/>
      <c r="E57" s="28"/>
    </row>
    <row r="58" spans="1:5">
      <c r="A58" s="28"/>
      <c r="B58" s="28"/>
      <c r="C58" s="28"/>
      <c r="D58" s="140"/>
      <c r="E58" s="28"/>
    </row>
    <row r="59" spans="1:5">
      <c r="A59" s="28"/>
      <c r="B59" s="28"/>
      <c r="C59" s="28"/>
      <c r="D59" s="140"/>
      <c r="E59" s="28"/>
    </row>
    <row r="60" spans="1:5">
      <c r="A60" s="28"/>
      <c r="B60" s="28"/>
      <c r="C60" s="28"/>
      <c r="D60" s="140"/>
      <c r="E60" s="28"/>
    </row>
    <row r="61" spans="1:5">
      <c r="A61" s="28"/>
      <c r="B61" s="28"/>
      <c r="C61" s="28"/>
      <c r="D61" s="140"/>
      <c r="E61" s="28"/>
    </row>
    <row r="62" spans="1:5">
      <c r="A62" s="28"/>
      <c r="B62" s="28"/>
      <c r="C62" s="28"/>
      <c r="D62" s="140"/>
      <c r="E62" s="28"/>
    </row>
    <row r="63" spans="1:5">
      <c r="A63" s="28"/>
      <c r="B63" s="28"/>
      <c r="C63" s="28"/>
      <c r="D63" s="140"/>
      <c r="E63" s="28"/>
    </row>
    <row r="64" spans="1:5">
      <c r="A64" s="28"/>
      <c r="B64" s="28"/>
      <c r="C64" s="28"/>
      <c r="D64" s="140"/>
      <c r="E64" s="28"/>
    </row>
    <row r="65" spans="1:5">
      <c r="A65" s="28"/>
      <c r="B65" s="28"/>
      <c r="C65" s="28"/>
      <c r="D65" s="140"/>
      <c r="E65" s="28"/>
    </row>
    <row r="66" spans="1:5">
      <c r="A66" s="28"/>
      <c r="B66" s="28"/>
      <c r="C66" s="28"/>
      <c r="D66" s="140"/>
      <c r="E66" s="28"/>
    </row>
    <row r="67" spans="1:5">
      <c r="A67" s="28"/>
      <c r="B67" s="28"/>
      <c r="C67" s="28"/>
      <c r="D67" s="140"/>
      <c r="E67" s="28"/>
    </row>
    <row r="68" spans="1:5">
      <c r="A68" s="28"/>
      <c r="B68" s="28"/>
      <c r="C68" s="29"/>
      <c r="D68" s="140"/>
      <c r="E68" s="29"/>
    </row>
    <row r="69" spans="1:5">
      <c r="A69" s="28"/>
      <c r="B69" s="28"/>
      <c r="C69" s="30"/>
      <c r="D69" s="140"/>
      <c r="E69" s="30"/>
    </row>
    <row r="70" spans="1:5">
      <c r="A70" s="28"/>
      <c r="B70" s="28"/>
      <c r="C70" s="30"/>
      <c r="D70" s="140"/>
      <c r="E70" s="30"/>
    </row>
    <row r="71" spans="1:5">
      <c r="A71" s="28"/>
      <c r="B71" s="28"/>
      <c r="C71" s="30"/>
      <c r="D71" s="140"/>
      <c r="E71" s="30"/>
    </row>
    <row r="72" spans="1:5">
      <c r="A72" s="28"/>
      <c r="B72" s="28"/>
      <c r="C72" s="30"/>
      <c r="D72" s="140"/>
      <c r="E72" s="30"/>
    </row>
    <row r="73" spans="1:5">
      <c r="A73" s="28"/>
      <c r="B73" s="28"/>
      <c r="C73" s="30"/>
      <c r="D73" s="140"/>
      <c r="E73" s="30"/>
    </row>
    <row r="74" spans="1:5">
      <c r="A74" s="28"/>
      <c r="B74" s="28"/>
      <c r="C74" s="30"/>
      <c r="D74" s="140"/>
      <c r="E74" s="30"/>
    </row>
    <row r="75" spans="1:5">
      <c r="A75" s="28"/>
      <c r="B75" s="28"/>
      <c r="C75" s="30"/>
      <c r="D75" s="140"/>
      <c r="E75" s="30"/>
    </row>
    <row r="76" spans="1:5">
      <c r="A76" s="28"/>
      <c r="B76" s="28"/>
      <c r="C76" s="30"/>
      <c r="D76" s="140"/>
      <c r="E76" s="30"/>
    </row>
    <row r="77" spans="1:5">
      <c r="A77" s="28"/>
      <c r="B77" s="28"/>
      <c r="C77" s="30"/>
      <c r="D77" s="140"/>
      <c r="E77" s="30"/>
    </row>
    <row r="78" spans="1:5">
      <c r="A78" s="28"/>
      <c r="B78" s="28"/>
      <c r="C78" s="30"/>
      <c r="D78" s="140"/>
      <c r="E78" s="30"/>
    </row>
    <row r="79" spans="1:5">
      <c r="A79" s="28"/>
      <c r="B79" s="28"/>
      <c r="C79" s="30"/>
      <c r="D79" s="140"/>
      <c r="E79" s="30"/>
    </row>
    <row r="80" spans="1:5">
      <c r="A80" s="28"/>
      <c r="B80" s="28"/>
      <c r="C80" s="30"/>
      <c r="D80" s="140"/>
      <c r="E80" s="30"/>
    </row>
    <row r="81" spans="1:5">
      <c r="A81" s="28"/>
      <c r="B81" s="28"/>
      <c r="C81" s="31"/>
      <c r="D81" s="140"/>
      <c r="E81" s="31"/>
    </row>
    <row r="82" spans="1:5">
      <c r="A82" s="28"/>
      <c r="B82" s="28"/>
      <c r="C82" s="30"/>
      <c r="D82" s="140"/>
      <c r="E82" s="30"/>
    </row>
    <row r="83" spans="1:5">
      <c r="A83" s="28"/>
      <c r="B83" s="28"/>
      <c r="C83" s="30"/>
      <c r="D83" s="140"/>
      <c r="E83" s="30"/>
    </row>
    <row r="84" spans="1:5">
      <c r="A84" s="28"/>
      <c r="B84" s="28"/>
      <c r="C84" s="30"/>
      <c r="D84" s="140"/>
      <c r="E84" s="30"/>
    </row>
    <row r="85" spans="1:5">
      <c r="A85" s="28"/>
      <c r="B85" s="28"/>
      <c r="C85" s="30"/>
      <c r="D85" s="140"/>
      <c r="E85" s="30"/>
    </row>
    <row r="86" spans="1:5">
      <c r="A86" s="28"/>
      <c r="B86" s="28"/>
      <c r="C86" s="30"/>
      <c r="D86" s="140"/>
      <c r="E86" s="30"/>
    </row>
    <row r="87" spans="1:5">
      <c r="A87" s="28"/>
      <c r="B87" s="28"/>
      <c r="C87" s="30"/>
      <c r="D87" s="140"/>
      <c r="E87" s="30"/>
    </row>
    <row r="88" spans="1:5">
      <c r="A88" s="28"/>
      <c r="B88" s="28"/>
      <c r="C88" s="30"/>
      <c r="D88" s="140"/>
      <c r="E88" s="30"/>
    </row>
    <row r="89" spans="1:5">
      <c r="A89" s="28"/>
      <c r="B89" s="28"/>
      <c r="C89" s="30"/>
      <c r="D89" s="140"/>
      <c r="E89" s="30"/>
    </row>
    <row r="90" spans="1:5">
      <c r="A90" s="28"/>
      <c r="B90" s="28"/>
      <c r="C90" s="30"/>
      <c r="D90" s="140"/>
      <c r="E90" s="30"/>
    </row>
    <row r="91" spans="1:5">
      <c r="A91" s="28"/>
      <c r="B91" s="28"/>
      <c r="C91" s="30"/>
      <c r="D91" s="140"/>
      <c r="E91" s="30"/>
    </row>
    <row r="92" spans="1:5">
      <c r="A92" s="28"/>
      <c r="B92" s="28"/>
      <c r="C92" s="30"/>
      <c r="D92" s="140"/>
      <c r="E92" s="30"/>
    </row>
    <row r="93" spans="1:5">
      <c r="A93" s="28"/>
      <c r="B93" s="28"/>
      <c r="C93" s="30"/>
      <c r="D93" s="140"/>
      <c r="E93" s="30"/>
    </row>
    <row r="94" spans="1:5">
      <c r="A94" s="28"/>
      <c r="B94" s="28"/>
      <c r="C94" s="30"/>
      <c r="D94" s="140"/>
      <c r="E94" s="30"/>
    </row>
    <row r="95" spans="1:5">
      <c r="A95" s="28"/>
      <c r="B95" s="28"/>
      <c r="C95" s="30"/>
      <c r="D95" s="140"/>
      <c r="E95" s="30"/>
    </row>
    <row r="96" spans="1:5">
      <c r="A96" s="28"/>
      <c r="B96" s="28"/>
      <c r="C96" s="30"/>
      <c r="D96" s="140"/>
      <c r="E96" s="30"/>
    </row>
    <row r="97" spans="1:5">
      <c r="A97" s="28"/>
      <c r="B97" s="28"/>
      <c r="C97" s="30"/>
      <c r="D97" s="140"/>
      <c r="E97" s="30"/>
    </row>
    <row r="98" spans="1:5">
      <c r="A98" s="28"/>
      <c r="B98" s="28"/>
      <c r="C98" s="30"/>
      <c r="D98" s="140"/>
      <c r="E98" s="30"/>
    </row>
    <row r="99" spans="1:5">
      <c r="A99" s="28"/>
      <c r="B99" s="28"/>
      <c r="C99" s="30"/>
      <c r="D99" s="140"/>
      <c r="E99" s="30"/>
    </row>
    <row r="100" spans="1:5">
      <c r="A100" s="28"/>
      <c r="B100" s="28"/>
      <c r="C100" s="30"/>
      <c r="D100" s="140"/>
      <c r="E100" s="30"/>
    </row>
    <row r="101" spans="1:5">
      <c r="A101" s="28"/>
      <c r="B101" s="28"/>
      <c r="C101" s="30"/>
      <c r="D101" s="140"/>
      <c r="E101" s="30"/>
    </row>
    <row r="102" spans="1:5">
      <c r="A102" s="28"/>
      <c r="B102" s="28"/>
      <c r="C102" s="30"/>
      <c r="D102" s="140"/>
      <c r="E102" s="30"/>
    </row>
    <row r="103" spans="1:5">
      <c r="A103" s="28"/>
      <c r="B103" s="28"/>
      <c r="C103" s="30"/>
      <c r="D103" s="140"/>
      <c r="E103" s="30"/>
    </row>
    <row r="104" spans="1:5">
      <c r="A104" s="28"/>
      <c r="B104" s="28"/>
      <c r="C104" s="30"/>
      <c r="D104" s="140"/>
      <c r="E104" s="30"/>
    </row>
    <row r="105" spans="1:5">
      <c r="A105" s="28"/>
      <c r="B105" s="28"/>
      <c r="C105" s="30"/>
      <c r="D105" s="140"/>
      <c r="E105" s="30"/>
    </row>
    <row r="106" spans="1:5">
      <c r="A106" s="28"/>
      <c r="B106" s="28"/>
      <c r="C106" s="30"/>
      <c r="D106" s="140"/>
      <c r="E106" s="30"/>
    </row>
    <row r="107" spans="1:5">
      <c r="A107" s="28"/>
      <c r="B107" s="28"/>
      <c r="C107" s="30"/>
      <c r="D107" s="140"/>
      <c r="E107" s="30"/>
    </row>
    <row r="108" spans="1:5">
      <c r="A108" s="28"/>
      <c r="B108" s="28"/>
      <c r="C108" s="30"/>
      <c r="D108" s="140"/>
      <c r="E108" s="30"/>
    </row>
    <row r="109" spans="1:5">
      <c r="A109" s="28"/>
      <c r="B109" s="28"/>
      <c r="C109" s="30"/>
      <c r="D109" s="140"/>
      <c r="E109" s="30"/>
    </row>
    <row r="110" spans="1:5">
      <c r="A110" s="28"/>
      <c r="B110" s="28"/>
      <c r="C110" s="30"/>
      <c r="D110" s="140"/>
      <c r="E110" s="30"/>
    </row>
    <row r="111" spans="1:5">
      <c r="A111" s="28"/>
      <c r="B111" s="28"/>
      <c r="C111" s="30"/>
      <c r="D111" s="140"/>
      <c r="E111" s="30"/>
    </row>
    <row r="112" spans="1:5">
      <c r="A112" s="28"/>
      <c r="B112" s="28"/>
      <c r="C112" s="30"/>
      <c r="D112" s="140"/>
      <c r="E112" s="30"/>
    </row>
    <row r="113" spans="1:5">
      <c r="A113" s="28"/>
      <c r="B113" s="28"/>
      <c r="C113" s="30"/>
      <c r="D113" s="140"/>
      <c r="E113" s="30"/>
    </row>
    <row r="114" spans="1:5">
      <c r="A114" s="28"/>
      <c r="B114" s="28"/>
      <c r="C114" s="30"/>
      <c r="D114" s="140"/>
      <c r="E114" s="30"/>
    </row>
    <row r="115" spans="1:5">
      <c r="A115" s="28"/>
      <c r="B115" s="28"/>
      <c r="C115" s="30"/>
      <c r="D115" s="140"/>
      <c r="E115" s="30"/>
    </row>
    <row r="116" spans="1:5">
      <c r="A116" s="28"/>
      <c r="B116" s="28"/>
      <c r="C116" s="30"/>
      <c r="D116" s="140"/>
      <c r="E116" s="30"/>
    </row>
    <row r="117" spans="1:5">
      <c r="A117" s="28"/>
      <c r="B117" s="28"/>
      <c r="C117" s="30"/>
      <c r="D117" s="140"/>
      <c r="E117" s="30"/>
    </row>
    <row r="118" spans="1:5">
      <c r="A118" s="28"/>
      <c r="B118" s="28"/>
      <c r="C118" s="30"/>
      <c r="D118" s="140"/>
      <c r="E118" s="30"/>
    </row>
    <row r="119" spans="1:5">
      <c r="A119" s="28"/>
      <c r="B119" s="28"/>
      <c r="C119" s="30"/>
      <c r="D119" s="140"/>
      <c r="E119" s="30"/>
    </row>
    <row r="120" spans="1:5">
      <c r="A120" s="28"/>
      <c r="B120" s="28"/>
      <c r="C120" s="30"/>
      <c r="D120" s="140"/>
      <c r="E120" s="30"/>
    </row>
    <row r="121" spans="1:5">
      <c r="A121" s="28"/>
      <c r="B121" s="28"/>
      <c r="C121" s="30"/>
      <c r="D121" s="140"/>
      <c r="E121" s="30"/>
    </row>
    <row r="122" spans="1:5">
      <c r="A122" s="28"/>
      <c r="B122" s="28"/>
      <c r="C122" s="30"/>
      <c r="D122" s="140"/>
      <c r="E122" s="30"/>
    </row>
    <row r="123" spans="1:5">
      <c r="A123" s="28"/>
      <c r="B123" s="28"/>
      <c r="C123" s="30"/>
      <c r="D123" s="140"/>
      <c r="E123" s="30"/>
    </row>
    <row r="124" spans="1:5">
      <c r="A124" s="28"/>
      <c r="B124" s="28"/>
      <c r="C124" s="30"/>
      <c r="D124" s="140"/>
      <c r="E124" s="30"/>
    </row>
    <row r="125" spans="1:5">
      <c r="A125" s="28"/>
      <c r="B125" s="28"/>
      <c r="C125" s="30"/>
      <c r="D125" s="140"/>
      <c r="E125" s="30"/>
    </row>
    <row r="126" spans="1:5">
      <c r="A126" s="28"/>
      <c r="B126" s="28"/>
      <c r="C126" s="30"/>
      <c r="D126" s="140"/>
      <c r="E126" s="30"/>
    </row>
    <row r="127" spans="1:5">
      <c r="A127" s="28"/>
      <c r="B127" s="28"/>
      <c r="C127" s="30"/>
      <c r="D127" s="140"/>
      <c r="E127" s="30"/>
    </row>
    <row r="128" spans="1:5">
      <c r="A128" s="28"/>
      <c r="B128" s="28"/>
      <c r="C128" s="30"/>
      <c r="D128" s="140"/>
      <c r="E128" s="30"/>
    </row>
    <row r="129" spans="1:5">
      <c r="A129" s="28"/>
      <c r="B129" s="28"/>
      <c r="C129" s="30"/>
      <c r="D129" s="140"/>
      <c r="E129" s="30"/>
    </row>
    <row r="130" spans="1:5">
      <c r="A130" s="28"/>
      <c r="B130" s="28"/>
      <c r="C130" s="30"/>
      <c r="D130" s="140"/>
      <c r="E130" s="30"/>
    </row>
    <row r="131" spans="1:5">
      <c r="A131" s="28"/>
      <c r="B131" s="28"/>
      <c r="C131" s="30"/>
      <c r="D131" s="140"/>
      <c r="E131" s="30"/>
    </row>
    <row r="132" spans="1:5">
      <c r="A132" s="28"/>
      <c r="B132" s="28"/>
      <c r="C132" s="30"/>
      <c r="D132" s="140"/>
      <c r="E132" s="30"/>
    </row>
    <row r="133" spans="1:5">
      <c r="A133" s="28"/>
      <c r="B133" s="28"/>
      <c r="C133" s="30"/>
      <c r="D133" s="140"/>
      <c r="E133" s="30"/>
    </row>
    <row r="134" spans="1:5">
      <c r="A134" s="28"/>
      <c r="B134" s="28"/>
      <c r="C134" s="30"/>
      <c r="D134" s="140"/>
      <c r="E134" s="30"/>
    </row>
    <row r="135" spans="1:5">
      <c r="A135" s="28"/>
      <c r="B135" s="28"/>
      <c r="C135" s="30"/>
      <c r="D135" s="140"/>
      <c r="E135" s="30"/>
    </row>
    <row r="136" spans="1:5">
      <c r="A136" s="28"/>
      <c r="B136" s="28"/>
      <c r="C136" s="30"/>
      <c r="D136" s="140"/>
      <c r="E136" s="30"/>
    </row>
    <row r="137" spans="1:5">
      <c r="A137" s="28"/>
      <c r="B137" s="28"/>
      <c r="C137" s="30"/>
      <c r="D137" s="140"/>
      <c r="E137" s="30"/>
    </row>
    <row r="138" spans="1:5">
      <c r="A138" s="28"/>
      <c r="B138" s="28"/>
      <c r="C138" s="30"/>
      <c r="D138" s="140"/>
      <c r="E138" s="30"/>
    </row>
    <row r="139" spans="1:5">
      <c r="A139" s="28"/>
      <c r="B139" s="28"/>
      <c r="C139" s="30"/>
      <c r="D139" s="140"/>
      <c r="E139" s="30"/>
    </row>
    <row r="140" spans="1:5">
      <c r="A140" s="28"/>
      <c r="B140" s="28"/>
      <c r="C140" s="30"/>
      <c r="D140" s="140"/>
      <c r="E140" s="30"/>
    </row>
    <row r="141" spans="1:5">
      <c r="A141" s="28"/>
      <c r="B141" s="28"/>
      <c r="C141" s="30"/>
      <c r="D141" s="140"/>
      <c r="E141" s="30"/>
    </row>
    <row r="142" spans="1:5">
      <c r="A142" s="28"/>
      <c r="B142" s="28"/>
      <c r="C142" s="30"/>
      <c r="D142" s="140"/>
      <c r="E142" s="30"/>
    </row>
    <row r="143" spans="1:5">
      <c r="A143" s="28"/>
      <c r="B143" s="28"/>
      <c r="C143" s="30"/>
      <c r="D143" s="140"/>
      <c r="E143" s="30"/>
    </row>
    <row r="144" spans="1:5">
      <c r="A144" s="28"/>
      <c r="B144" s="28"/>
      <c r="C144" s="30"/>
      <c r="D144" s="140"/>
      <c r="E144" s="30"/>
    </row>
    <row r="145" spans="1:5">
      <c r="A145" s="28"/>
      <c r="B145" s="28"/>
      <c r="C145" s="30"/>
      <c r="D145" s="140"/>
      <c r="E145" s="30"/>
    </row>
    <row r="146" spans="1:5">
      <c r="A146" s="28"/>
      <c r="B146" s="28"/>
      <c r="C146" s="30"/>
      <c r="D146" s="140"/>
      <c r="E146" s="30"/>
    </row>
    <row r="147" spans="1:5">
      <c r="A147" s="28"/>
      <c r="B147" s="28"/>
      <c r="C147" s="30"/>
      <c r="D147" s="140"/>
      <c r="E147" s="30"/>
    </row>
    <row r="148" spans="1:5">
      <c r="A148" s="28"/>
      <c r="B148" s="28"/>
      <c r="C148" s="30"/>
      <c r="D148" s="140"/>
      <c r="E148" s="30"/>
    </row>
    <row r="149" spans="1:5">
      <c r="A149" s="28"/>
      <c r="B149" s="28"/>
      <c r="C149" s="30"/>
      <c r="D149" s="140"/>
      <c r="E149" s="30"/>
    </row>
    <row r="150" spans="1:5">
      <c r="A150" s="28"/>
      <c r="B150" s="28"/>
      <c r="C150" s="30"/>
      <c r="D150" s="140"/>
      <c r="E150" s="30"/>
    </row>
    <row r="151" spans="1:5">
      <c r="A151" s="28"/>
      <c r="B151" s="28"/>
      <c r="C151" s="30"/>
      <c r="D151" s="140"/>
      <c r="E151" s="30"/>
    </row>
    <row r="152" spans="1:5">
      <c r="A152" s="28"/>
      <c r="B152" s="28"/>
      <c r="C152" s="30"/>
      <c r="D152" s="140"/>
      <c r="E152" s="30"/>
    </row>
    <row r="153" spans="1:5">
      <c r="A153" s="28"/>
      <c r="B153" s="28"/>
      <c r="C153" s="30"/>
      <c r="D153" s="140"/>
      <c r="E153" s="30"/>
    </row>
    <row r="154" spans="1:5">
      <c r="A154" s="28"/>
      <c r="B154" s="28"/>
      <c r="C154" s="30"/>
      <c r="D154" s="140"/>
      <c r="E154" s="30"/>
    </row>
    <row r="155" spans="1:5">
      <c r="A155" s="28"/>
      <c r="B155" s="28"/>
      <c r="C155" s="30"/>
      <c r="D155" s="140"/>
      <c r="E155" s="30"/>
    </row>
    <row r="156" spans="1:5">
      <c r="A156" s="28"/>
      <c r="B156" s="28"/>
      <c r="C156" s="30"/>
      <c r="D156" s="140"/>
      <c r="E156" s="30"/>
    </row>
    <row r="157" spans="1:5">
      <c r="A157" s="28"/>
      <c r="B157" s="28"/>
      <c r="C157" s="30"/>
      <c r="D157" s="140"/>
      <c r="E157" s="30"/>
    </row>
    <row r="158" spans="1:5">
      <c r="A158" s="28"/>
      <c r="B158" s="28"/>
      <c r="C158" s="30"/>
      <c r="D158" s="140"/>
      <c r="E158" s="30"/>
    </row>
    <row r="159" spans="1:5" ht="15">
      <c r="A159" s="187" t="s">
        <v>64</v>
      </c>
      <c r="B159" s="188"/>
      <c r="C159" s="188"/>
      <c r="D159" s="189">
        <f>ROUND(SUM(D8:D158),2)</f>
        <v>0</v>
      </c>
      <c r="E159" s="188"/>
    </row>
  </sheetData>
  <sheetProtection algorithmName="SHA-512" hashValue="aBqHDCy2bHDbLcibwlbIrpTCvU4WnjBy7CWveN0ezLnTDsP7Q2Pkqf+aGzK1t4QYUtQKmQFVqbOXrgPUzI5Qog==" saltValue="1BYnVd+dUd4cGOkJ6TCZAg==" spinCount="100000" sheet="1" selectLockedCells="1"/>
  <dataConsolidate/>
  <customSheetViews>
    <customSheetView guid="{CF2A7DC3-A0D2-476C-984F-1EA598889C12}" fitToPage="1">
      <selection activeCell="B30" sqref="B30"/>
      <pageMargins left="0.70866141732283472" right="0.70866141732283472" top="0.78740157480314965" bottom="0.78740157480314965" header="0.31496062992125984" footer="0.31496062992125984"/>
      <pageSetup paperSize="9" scale="65" fitToHeight="10" orientation="portrait" r:id="rId1"/>
    </customSheetView>
  </customSheetViews>
  <mergeCells count="2">
    <mergeCell ref="A5:B5"/>
    <mergeCell ref="A2:C2"/>
  </mergeCells>
  <pageMargins left="0.70866141732283472" right="0.70866141732283472" top="0.78740157480314965" bottom="0.78740157480314965" header="0.31496062992125984" footer="0.31496062992125984"/>
  <pageSetup paperSize="9" scale="63" fitToHeight="10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Einrichtungen!$A$1:$A$7</xm:f>
          </x14:formula1>
          <xm:sqref>A2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D63"/>
  <sheetViews>
    <sheetView showZeros="0" zoomScale="115" zoomScaleNormal="115" workbookViewId="0">
      <selection activeCell="B63" sqref="B63"/>
    </sheetView>
  </sheetViews>
  <sheetFormatPr baseColWidth="10" defaultColWidth="61.875" defaultRowHeight="12"/>
  <cols>
    <col min="1" max="1" width="5.75" style="4" customWidth="1"/>
    <col min="2" max="2" width="71.875" style="5" customWidth="1"/>
    <col min="3" max="3" width="13.375" style="4" bestFit="1" customWidth="1"/>
    <col min="4" max="4" width="10.5" style="4" bestFit="1" customWidth="1"/>
    <col min="5" max="16384" width="61.875" style="4"/>
  </cols>
  <sheetData>
    <row r="1" spans="1:4" s="2" customFormat="1" ht="15">
      <c r="B1" s="20" t="s">
        <v>87</v>
      </c>
      <c r="C1" s="21" t="s">
        <v>43</v>
      </c>
    </row>
    <row r="2" spans="1:4" s="2" customFormat="1" ht="18">
      <c r="B2" s="103" t="str">
        <f>'Mitarbeiter erfassen'!A2</f>
        <v>Dummy</v>
      </c>
      <c r="C2" s="144">
        <f>'Mitarbeiter erfassen'!E2</f>
        <v>42765</v>
      </c>
    </row>
    <row r="3" spans="1:4" s="2" customFormat="1" ht="14.25"/>
    <row r="4" spans="1:4" s="2" customFormat="1" ht="14.25"/>
    <row r="5" spans="1:4" s="3" customFormat="1" ht="15.75">
      <c r="B5" s="145" t="s">
        <v>90</v>
      </c>
    </row>
    <row r="7" spans="1:4" s="6" customFormat="1">
      <c r="A7" s="6" t="s">
        <v>59</v>
      </c>
      <c r="B7" s="7" t="s">
        <v>44</v>
      </c>
      <c r="C7" s="6" t="s">
        <v>45</v>
      </c>
      <c r="D7" s="6" t="s">
        <v>117</v>
      </c>
    </row>
    <row r="9" spans="1:4">
      <c r="B9" s="7" t="s">
        <v>46</v>
      </c>
    </row>
    <row r="10" spans="1:4">
      <c r="A10" s="4">
        <v>100</v>
      </c>
      <c r="B10" s="5" t="s">
        <v>47</v>
      </c>
      <c r="C10" s="8">
        <f>SUM('Mitarbeiter erfassen'!H10)</f>
        <v>0</v>
      </c>
      <c r="D10" s="9">
        <f>SUM(C10)</f>
        <v>0</v>
      </c>
    </row>
    <row r="11" spans="1:4">
      <c r="A11" s="4">
        <v>101</v>
      </c>
      <c r="B11" s="5" t="s">
        <v>126</v>
      </c>
      <c r="C11" s="8">
        <f>SUM('Mitarbeiter erfassen'!H11)</f>
        <v>0</v>
      </c>
      <c r="D11" s="9">
        <f t="shared" ref="D11:D18" si="0">SUM(C11)</f>
        <v>0</v>
      </c>
    </row>
    <row r="12" spans="1:4">
      <c r="A12" s="4">
        <v>102</v>
      </c>
      <c r="B12" s="5" t="s">
        <v>101</v>
      </c>
      <c r="C12" s="8">
        <f>SUM('Mitarbeiter erfassen'!H12)</f>
        <v>0</v>
      </c>
      <c r="D12" s="9">
        <f t="shared" si="0"/>
        <v>0</v>
      </c>
    </row>
    <row r="13" spans="1:4">
      <c r="A13" s="4">
        <v>103</v>
      </c>
      <c r="B13" s="5" t="s">
        <v>102</v>
      </c>
      <c r="C13" s="8">
        <f>SUM('Mitarbeiter erfassen'!H13)</f>
        <v>0</v>
      </c>
      <c r="D13" s="9">
        <f t="shared" si="0"/>
        <v>0</v>
      </c>
    </row>
    <row r="14" spans="1:4">
      <c r="A14" s="4">
        <v>104</v>
      </c>
      <c r="B14" s="5" t="s">
        <v>107</v>
      </c>
      <c r="C14" s="8">
        <f>SUM('Mitarbeiter erfassen'!H14)</f>
        <v>0</v>
      </c>
      <c r="D14" s="9">
        <f t="shared" si="0"/>
        <v>0</v>
      </c>
    </row>
    <row r="15" spans="1:4">
      <c r="A15" s="4">
        <v>105</v>
      </c>
      <c r="B15" s="5" t="s">
        <v>103</v>
      </c>
      <c r="C15" s="8">
        <f>SUM('Mitarbeiter erfassen'!H15)</f>
        <v>0</v>
      </c>
      <c r="D15" s="9">
        <f t="shared" si="0"/>
        <v>0</v>
      </c>
    </row>
    <row r="16" spans="1:4">
      <c r="A16" s="4">
        <v>106</v>
      </c>
      <c r="B16" s="5" t="s">
        <v>48</v>
      </c>
      <c r="C16" s="8">
        <f>SUM('Mitarbeiter erfassen'!H16)</f>
        <v>0</v>
      </c>
      <c r="D16" s="9">
        <f t="shared" si="0"/>
        <v>0</v>
      </c>
    </row>
    <row r="17" spans="1:4" ht="24">
      <c r="A17" s="10">
        <v>107</v>
      </c>
      <c r="B17" s="5" t="s">
        <v>106</v>
      </c>
      <c r="C17" s="11">
        <f>SUM('Mitarbeiter erfassen'!H17)</f>
        <v>0</v>
      </c>
      <c r="D17" s="12">
        <f t="shared" si="0"/>
        <v>0</v>
      </c>
    </row>
    <row r="18" spans="1:4">
      <c r="A18" s="4">
        <v>108</v>
      </c>
      <c r="B18" s="5" t="s">
        <v>110</v>
      </c>
      <c r="C18" s="8">
        <f>SUM('Mitarbeiter erfassen'!H18)</f>
        <v>0</v>
      </c>
      <c r="D18" s="9">
        <f t="shared" si="0"/>
        <v>0</v>
      </c>
    </row>
    <row r="19" spans="1:4" ht="12.75">
      <c r="C19" s="13">
        <f>SUM(C10:C18)</f>
        <v>0</v>
      </c>
      <c r="D19" s="13">
        <f>SUM(D10:D18)</f>
        <v>0</v>
      </c>
    </row>
    <row r="20" spans="1:4">
      <c r="B20" s="7" t="s">
        <v>49</v>
      </c>
    </row>
    <row r="21" spans="1:4">
      <c r="A21" s="4">
        <v>121</v>
      </c>
      <c r="B21" s="5" t="s">
        <v>108</v>
      </c>
      <c r="C21" s="8">
        <f>SUM('Mitarbeiter erfassen'!H20)</f>
        <v>0</v>
      </c>
      <c r="D21" s="9">
        <f>SUM(C21)</f>
        <v>0</v>
      </c>
    </row>
    <row r="22" spans="1:4">
      <c r="A22" s="14">
        <v>122</v>
      </c>
      <c r="B22" s="5" t="s">
        <v>125</v>
      </c>
      <c r="C22" s="8">
        <f>SUM('Mitarbeiter erfassen'!H21)</f>
        <v>0</v>
      </c>
      <c r="D22" s="9">
        <f t="shared" ref="D22:D27" si="1">SUM(C22)</f>
        <v>0</v>
      </c>
    </row>
    <row r="23" spans="1:4">
      <c r="A23" s="4">
        <v>123</v>
      </c>
      <c r="B23" s="5" t="s">
        <v>50</v>
      </c>
      <c r="C23" s="8">
        <f>SUM('Mitarbeiter erfassen'!H22)</f>
        <v>0</v>
      </c>
      <c r="D23" s="9">
        <f t="shared" si="1"/>
        <v>0</v>
      </c>
    </row>
    <row r="24" spans="1:4">
      <c r="A24" s="4">
        <v>124</v>
      </c>
      <c r="B24" s="5" t="s">
        <v>104</v>
      </c>
      <c r="C24" s="8">
        <f>SUM('Mitarbeiter erfassen'!H23)</f>
        <v>0</v>
      </c>
      <c r="D24" s="9">
        <f t="shared" si="1"/>
        <v>0</v>
      </c>
    </row>
    <row r="25" spans="1:4">
      <c r="A25" s="4">
        <v>125</v>
      </c>
      <c r="B25" s="5" t="s">
        <v>105</v>
      </c>
      <c r="C25" s="8">
        <f>SUM('Mitarbeiter erfassen'!H24)</f>
        <v>0</v>
      </c>
      <c r="D25" s="9">
        <f t="shared" si="1"/>
        <v>0</v>
      </c>
    </row>
    <row r="26" spans="1:4">
      <c r="A26" s="15">
        <v>126</v>
      </c>
      <c r="B26" s="5" t="s">
        <v>119</v>
      </c>
      <c r="C26" s="8">
        <f>SUM('Mitarbeiter erfassen'!H25)</f>
        <v>0</v>
      </c>
      <c r="D26" s="9">
        <f t="shared" si="1"/>
        <v>0</v>
      </c>
    </row>
    <row r="27" spans="1:4">
      <c r="A27" s="4">
        <v>127</v>
      </c>
      <c r="B27" s="5" t="s">
        <v>120</v>
      </c>
      <c r="C27" s="8">
        <f>SUM('Mitarbeiter erfassen'!H26)</f>
        <v>0</v>
      </c>
      <c r="D27" s="9">
        <f t="shared" si="1"/>
        <v>0</v>
      </c>
    </row>
    <row r="28" spans="1:4" ht="12.75">
      <c r="B28" s="16"/>
      <c r="C28" s="13">
        <f>SUM(C21:C27)</f>
        <v>0</v>
      </c>
      <c r="D28" s="13">
        <f>SUM(D21:D27)</f>
        <v>0</v>
      </c>
    </row>
    <row r="29" spans="1:4">
      <c r="C29" s="14"/>
    </row>
    <row r="30" spans="1:4" ht="12.75">
      <c r="B30" s="7" t="s">
        <v>111</v>
      </c>
      <c r="C30" s="13">
        <f>SUM(C19+C28)</f>
        <v>0</v>
      </c>
      <c r="D30" s="13">
        <f>SUM(D19+D28)</f>
        <v>0</v>
      </c>
    </row>
    <row r="33" spans="1:4">
      <c r="B33" s="7" t="s">
        <v>51</v>
      </c>
      <c r="C33" s="6" t="s">
        <v>45</v>
      </c>
      <c r="D33" s="6" t="s">
        <v>117</v>
      </c>
    </row>
    <row r="35" spans="1:4">
      <c r="B35" s="7" t="s">
        <v>52</v>
      </c>
    </row>
    <row r="36" spans="1:4">
      <c r="A36" s="4">
        <v>201</v>
      </c>
      <c r="B36" s="5" t="s">
        <v>109</v>
      </c>
      <c r="C36" s="8">
        <f>SUM('Mitarbeiter erfassen'!H30)</f>
        <v>0</v>
      </c>
      <c r="D36" s="9">
        <f>SUM(C36)</f>
        <v>0</v>
      </c>
    </row>
    <row r="37" spans="1:4" ht="24">
      <c r="A37" s="10">
        <v>202</v>
      </c>
      <c r="B37" s="5" t="s">
        <v>121</v>
      </c>
      <c r="C37" s="17">
        <f>SUM('Mitarbeiter erfassen'!H31)</f>
        <v>0</v>
      </c>
      <c r="D37" s="12">
        <f>SUM(C37)</f>
        <v>0</v>
      </c>
    </row>
    <row r="38" spans="1:4">
      <c r="C38" s="18"/>
    </row>
    <row r="39" spans="1:4">
      <c r="B39" s="7" t="s">
        <v>53</v>
      </c>
      <c r="C39" s="18"/>
    </row>
    <row r="40" spans="1:4">
      <c r="A40" s="4">
        <v>221</v>
      </c>
      <c r="B40" s="5" t="s">
        <v>54</v>
      </c>
      <c r="C40" s="8">
        <f>SUM('Mitarbeiter erfassen'!H33)</f>
        <v>0</v>
      </c>
      <c r="D40" s="9">
        <f>SUM(C40)</f>
        <v>0</v>
      </c>
    </row>
    <row r="41" spans="1:4">
      <c r="A41" s="4">
        <v>222</v>
      </c>
      <c r="B41" s="5" t="s">
        <v>122</v>
      </c>
      <c r="C41" s="8">
        <f>SUM('Mitarbeiter erfassen'!H34)</f>
        <v>0</v>
      </c>
      <c r="D41" s="9">
        <f t="shared" ref="D41:D43" si="2">SUM(C41)</f>
        <v>0</v>
      </c>
    </row>
    <row r="42" spans="1:4">
      <c r="A42" s="4">
        <v>223</v>
      </c>
      <c r="B42" s="5" t="s">
        <v>55</v>
      </c>
      <c r="C42" s="8">
        <f>SUM('Mitarbeiter erfassen'!H35)</f>
        <v>0</v>
      </c>
      <c r="D42" s="9">
        <f t="shared" si="2"/>
        <v>0</v>
      </c>
    </row>
    <row r="43" spans="1:4">
      <c r="A43" s="4">
        <v>224</v>
      </c>
      <c r="B43" s="5" t="s">
        <v>56</v>
      </c>
      <c r="C43" s="8">
        <f>SUM('Mitarbeiter erfassen'!H36)</f>
        <v>0</v>
      </c>
      <c r="D43" s="9">
        <f t="shared" si="2"/>
        <v>0</v>
      </c>
    </row>
    <row r="44" spans="1:4">
      <c r="C44" s="18"/>
    </row>
    <row r="45" spans="1:4">
      <c r="A45" s="4">
        <v>301</v>
      </c>
      <c r="B45" s="5" t="s">
        <v>115</v>
      </c>
      <c r="C45" s="8">
        <f>SUM('Mitarbeiter erfassen'!H39)</f>
        <v>0</v>
      </c>
      <c r="D45" s="9">
        <f>SUM(C45*0%)</f>
        <v>0</v>
      </c>
    </row>
    <row r="46" spans="1:4">
      <c r="C46" s="18"/>
    </row>
    <row r="47" spans="1:4">
      <c r="A47" s="4">
        <v>401</v>
      </c>
      <c r="B47" s="5" t="s">
        <v>118</v>
      </c>
      <c r="C47" s="8">
        <f>SUM('Mitarbeiter erfassen'!H42)</f>
        <v>0</v>
      </c>
      <c r="D47" s="9">
        <f>SUM(C47*0)</f>
        <v>0</v>
      </c>
    </row>
    <row r="48" spans="1:4">
      <c r="A48" s="4">
        <v>402</v>
      </c>
      <c r="B48" s="5" t="s">
        <v>116</v>
      </c>
      <c r="C48" s="8">
        <f>SUM('Mitarbeiter erfassen'!H43)</f>
        <v>0</v>
      </c>
      <c r="D48" s="9">
        <f>SUM(C48*0.3)</f>
        <v>0</v>
      </c>
    </row>
    <row r="49" spans="1:4">
      <c r="A49" s="4">
        <v>403</v>
      </c>
      <c r="B49" s="5" t="s">
        <v>123</v>
      </c>
      <c r="C49" s="8">
        <f>SUM('Mitarbeiter erfassen'!H44)</f>
        <v>0</v>
      </c>
      <c r="D49" s="9">
        <f>SUM(C49*0.5)</f>
        <v>0</v>
      </c>
    </row>
    <row r="51" spans="1:4" ht="12.75">
      <c r="B51" s="7" t="s">
        <v>57</v>
      </c>
      <c r="C51" s="13">
        <f>SUM(C36:C50)</f>
        <v>0</v>
      </c>
      <c r="D51" s="13">
        <f>SUM(D36:D50)</f>
        <v>0</v>
      </c>
    </row>
    <row r="52" spans="1:4" ht="24">
      <c r="B52" s="5" t="s">
        <v>124</v>
      </c>
    </row>
    <row r="54" spans="1:4" ht="12.75">
      <c r="B54" s="7" t="s">
        <v>58</v>
      </c>
      <c r="C54" s="13">
        <f>SUM(C30+C51)</f>
        <v>0</v>
      </c>
      <c r="D54" s="13">
        <f>SUM(D30+D51)</f>
        <v>0</v>
      </c>
    </row>
    <row r="56" spans="1:4">
      <c r="B56" s="7" t="s">
        <v>39</v>
      </c>
      <c r="C56" s="19" t="e">
        <f>SUM(C30/C54)</f>
        <v>#DIV/0!</v>
      </c>
      <c r="D56" s="19" t="e">
        <f>SUM(D30/D54)</f>
        <v>#DIV/0!</v>
      </c>
    </row>
    <row r="57" spans="1:4">
      <c r="B57" s="7"/>
      <c r="C57" s="19"/>
    </row>
    <row r="58" spans="1:4">
      <c r="B58" s="7" t="s">
        <v>40</v>
      </c>
      <c r="C58" s="19" t="e">
        <f>SUM(C19/C30)</f>
        <v>#DIV/0!</v>
      </c>
      <c r="D58" s="19" t="e">
        <f>SUM(D19/D30)</f>
        <v>#DIV/0!</v>
      </c>
    </row>
    <row r="61" spans="1:4" ht="12.75">
      <c r="B61" s="100" t="s">
        <v>169</v>
      </c>
    </row>
    <row r="62" spans="1:4" ht="14.25">
      <c r="B62" s="101"/>
    </row>
    <row r="63" spans="1:4" ht="12.75">
      <c r="B63" s="100" t="s">
        <v>170</v>
      </c>
    </row>
  </sheetData>
  <sheetProtection algorithmName="SHA-512" hashValue="HRxIUcGC942yZLLtVGo+ArNWI9HY32wgVLQ5Hi7NBxDDsaXZqoqIT+G3liUWfks7tLtevoUNc3r+dEWcK0wqKA==" saltValue="9syYoypFz8HdJtWnSMNOGA==" spinCount="100000" sheet="1" objects="1" scenarios="1" selectLockedCells="1"/>
  <customSheetViews>
    <customSheetView guid="{CF2A7DC3-A0D2-476C-984F-1EA598889C12}" scale="115" zeroValues="0" fitToPage="1">
      <selection activeCell="C2" sqref="C2"/>
      <pageMargins left="0.70866141732283472" right="0.70866141732283472" top="0.78740157480314965" bottom="0.78740157480314965" header="0.31496062992125984" footer="0.31496062992125984"/>
      <pageSetup paperSize="9" scale="79" orientation="portrait" r:id="rId1"/>
    </customSheetView>
  </customSheetViews>
  <pageMargins left="0.70866141732283472" right="0.70866141732283472" top="0.78740157480314965" bottom="0.78740157480314965" header="0.31496062992125984" footer="0.31496062992125984"/>
  <pageSetup paperSize="9" scale="7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2"/>
  <sheetViews>
    <sheetView showZeros="0" zoomScale="115" zoomScaleNormal="115" workbookViewId="0">
      <selection activeCell="C20" sqref="C20"/>
    </sheetView>
  </sheetViews>
  <sheetFormatPr baseColWidth="10" defaultColWidth="61.875" defaultRowHeight="12"/>
  <cols>
    <col min="1" max="1" width="8.25" style="5" customWidth="1"/>
    <col min="2" max="4" width="11.875" style="5" customWidth="1"/>
    <col min="5" max="5" width="11.75" style="5" customWidth="1"/>
    <col min="6" max="6" width="13.375" style="4" bestFit="1" customWidth="1"/>
    <col min="7" max="7" width="10.5" style="4" bestFit="1" customWidth="1"/>
    <col min="8" max="16384" width="61.875" style="4"/>
  </cols>
  <sheetData>
    <row r="1" spans="1:6" s="2" customFormat="1" ht="15">
      <c r="A1" s="136" t="s">
        <v>87</v>
      </c>
      <c r="B1" s="20"/>
      <c r="C1" s="20"/>
      <c r="D1" s="20"/>
      <c r="E1" s="20"/>
      <c r="F1" s="21" t="s">
        <v>43</v>
      </c>
    </row>
    <row r="2" spans="1:6" s="2" customFormat="1" ht="18">
      <c r="A2" s="103" t="str">
        <f>'Mitarbeiter erfassen'!A2</f>
        <v>Dummy</v>
      </c>
      <c r="B2" s="103"/>
      <c r="C2" s="103"/>
      <c r="D2" s="103"/>
      <c r="E2" s="103"/>
      <c r="F2" s="144">
        <f>'Mitarbeiter erfassen'!E2</f>
        <v>42765</v>
      </c>
    </row>
    <row r="3" spans="1:6" s="2" customFormat="1" ht="14.25">
      <c r="B3" s="153"/>
      <c r="C3" s="153"/>
    </row>
    <row r="4" spans="1:6" s="2" customFormat="1" ht="15">
      <c r="A4" s="116" t="s">
        <v>156</v>
      </c>
      <c r="B4" s="154" t="str">
        <f>TEXT('Mitarbeiter erfassen'!E2,"MMMM")</f>
        <v>Januar</v>
      </c>
    </row>
    <row r="5" spans="1:6" s="2" customFormat="1" ht="15">
      <c r="A5" s="116" t="s">
        <v>157</v>
      </c>
      <c r="B5" s="155">
        <f>DAY(DATE(YEAR('Mitarbeiter erfassen'!E2),MONTH('Mitarbeiter erfassen'!E2)+1,1)-1)</f>
        <v>31</v>
      </c>
    </row>
    <row r="6" spans="1:6" s="2" customFormat="1" ht="14.25"/>
    <row r="7" spans="1:6" s="2" customFormat="1" ht="15">
      <c r="A7" s="116" t="s">
        <v>158</v>
      </c>
    </row>
    <row r="8" spans="1:6" s="2" customFormat="1" ht="15.75" thickBot="1">
      <c r="A8" s="116"/>
    </row>
    <row r="9" spans="1:6" s="2" customFormat="1" ht="15">
      <c r="A9" s="120" t="s">
        <v>149</v>
      </c>
      <c r="B9" s="121" t="s">
        <v>149</v>
      </c>
      <c r="C9" s="121" t="s">
        <v>149</v>
      </c>
      <c r="D9" s="121" t="s">
        <v>153</v>
      </c>
      <c r="E9" s="122" t="s">
        <v>153</v>
      </c>
    </row>
    <row r="10" spans="1:6" s="2" customFormat="1" ht="15.75" thickBot="1">
      <c r="A10" s="123" t="s">
        <v>150</v>
      </c>
      <c r="B10" s="124" t="s">
        <v>151</v>
      </c>
      <c r="C10" s="124" t="s">
        <v>152</v>
      </c>
      <c r="D10" s="124" t="s">
        <v>154</v>
      </c>
      <c r="E10" s="125" t="s">
        <v>155</v>
      </c>
    </row>
    <row r="11" spans="1:6" s="2" customFormat="1" ht="15">
      <c r="A11" s="131" t="s">
        <v>137</v>
      </c>
      <c r="B11" s="192"/>
      <c r="C11" s="192"/>
      <c r="D11" s="119">
        <f>C11/$B$5</f>
        <v>0</v>
      </c>
      <c r="E11" s="132"/>
    </row>
    <row r="12" spans="1:6" s="2" customFormat="1" ht="15">
      <c r="A12" s="133">
        <v>1</v>
      </c>
      <c r="B12" s="157"/>
      <c r="C12" s="157"/>
      <c r="D12" s="119">
        <f>C12/$B$5</f>
        <v>0</v>
      </c>
      <c r="E12" s="134">
        <f t="shared" ref="E12:E21" si="0">IF(B12=0,0,B12/C12)</f>
        <v>0</v>
      </c>
    </row>
    <row r="13" spans="1:6" s="2" customFormat="1" ht="15">
      <c r="A13" s="133" t="s">
        <v>138</v>
      </c>
      <c r="B13" s="157"/>
      <c r="C13" s="157"/>
      <c r="D13" s="119">
        <f t="shared" ref="D13:D23" si="1">C13/$B$5</f>
        <v>0</v>
      </c>
      <c r="E13" s="134">
        <f>IF(B13=0,0,B13/C13)</f>
        <v>0</v>
      </c>
    </row>
    <row r="14" spans="1:6" s="2" customFormat="1" ht="15">
      <c r="A14" s="133" t="s">
        <v>139</v>
      </c>
      <c r="B14" s="157"/>
      <c r="C14" s="161"/>
      <c r="D14" s="119">
        <f t="shared" si="1"/>
        <v>0</v>
      </c>
      <c r="E14" s="134">
        <f t="shared" si="0"/>
        <v>0</v>
      </c>
      <c r="F14" s="159"/>
    </row>
    <row r="15" spans="1:6" s="2" customFormat="1" ht="15">
      <c r="A15" s="133" t="s">
        <v>140</v>
      </c>
      <c r="B15" s="157"/>
      <c r="C15" s="157"/>
      <c r="D15" s="119">
        <f t="shared" si="1"/>
        <v>0</v>
      </c>
      <c r="E15" s="134">
        <f t="shared" si="0"/>
        <v>0</v>
      </c>
    </row>
    <row r="16" spans="1:6" s="2" customFormat="1" ht="15">
      <c r="A16" s="133" t="s">
        <v>141</v>
      </c>
      <c r="B16" s="157"/>
      <c r="C16" s="157"/>
      <c r="D16" s="119">
        <f t="shared" si="1"/>
        <v>0</v>
      </c>
      <c r="E16" s="134">
        <f t="shared" si="0"/>
        <v>0</v>
      </c>
    </row>
    <row r="17" spans="1:5" s="2" customFormat="1" ht="15">
      <c r="A17" s="133" t="s">
        <v>142</v>
      </c>
      <c r="B17" s="157"/>
      <c r="C17" s="157"/>
      <c r="D17" s="119">
        <f t="shared" si="1"/>
        <v>0</v>
      </c>
      <c r="E17" s="134">
        <f t="shared" si="0"/>
        <v>0</v>
      </c>
    </row>
    <row r="18" spans="1:5" s="2" customFormat="1" ht="15">
      <c r="A18" s="133" t="s">
        <v>143</v>
      </c>
      <c r="B18" s="157"/>
      <c r="C18" s="157"/>
      <c r="D18" s="119">
        <f t="shared" si="1"/>
        <v>0</v>
      </c>
      <c r="E18" s="134">
        <f t="shared" si="0"/>
        <v>0</v>
      </c>
    </row>
    <row r="19" spans="1:5" s="2" customFormat="1" ht="15">
      <c r="A19" s="133" t="s">
        <v>144</v>
      </c>
      <c r="B19" s="157"/>
      <c r="C19" s="157"/>
      <c r="D19" s="119">
        <f t="shared" si="1"/>
        <v>0</v>
      </c>
      <c r="E19" s="134">
        <f t="shared" si="0"/>
        <v>0</v>
      </c>
    </row>
    <row r="20" spans="1:5" s="2" customFormat="1" ht="15">
      <c r="A20" s="133" t="s">
        <v>145</v>
      </c>
      <c r="B20" s="157"/>
      <c r="C20" s="157"/>
      <c r="D20" s="119">
        <f t="shared" si="1"/>
        <v>0</v>
      </c>
      <c r="E20" s="134">
        <f t="shared" si="0"/>
        <v>0</v>
      </c>
    </row>
    <row r="21" spans="1:5" s="2" customFormat="1" ht="15">
      <c r="A21" s="133" t="s">
        <v>146</v>
      </c>
      <c r="B21" s="157"/>
      <c r="C21" s="157"/>
      <c r="D21" s="119">
        <f t="shared" si="1"/>
        <v>0</v>
      </c>
      <c r="E21" s="134">
        <f t="shared" si="0"/>
        <v>0</v>
      </c>
    </row>
    <row r="22" spans="1:5" s="2" customFormat="1" ht="15">
      <c r="A22" s="133" t="s">
        <v>147</v>
      </c>
      <c r="B22" s="157"/>
      <c r="C22" s="157"/>
      <c r="D22" s="119">
        <f t="shared" si="1"/>
        <v>0</v>
      </c>
      <c r="E22" s="134">
        <f>IF(B22=0,0,B22/C22)</f>
        <v>0</v>
      </c>
    </row>
    <row r="23" spans="1:5" s="2" customFormat="1" ht="15.75" thickBot="1">
      <c r="A23" s="135" t="s">
        <v>148</v>
      </c>
      <c r="B23" s="158"/>
      <c r="C23" s="158"/>
      <c r="D23" s="126">
        <f t="shared" si="1"/>
        <v>0</v>
      </c>
      <c r="E23" s="134">
        <f>IF(B23=0,0,B23/C23)</f>
        <v>0</v>
      </c>
    </row>
    <row r="24" spans="1:5" s="2" customFormat="1" ht="15.75" thickBot="1">
      <c r="A24" s="127"/>
      <c r="B24" s="128">
        <f>SUM(B11:B23)</f>
        <v>0</v>
      </c>
      <c r="C24" s="128">
        <f>SUM(C11:C23)</f>
        <v>0</v>
      </c>
      <c r="D24" s="129">
        <f>(C24/$B$5)+D11</f>
        <v>0</v>
      </c>
      <c r="E24" s="130"/>
    </row>
    <row r="25" spans="1:5" s="2" customFormat="1" ht="14.25">
      <c r="A25" s="114"/>
      <c r="B25" s="115"/>
      <c r="C25" s="115"/>
      <c r="D25" s="115"/>
      <c r="E25" s="115"/>
    </row>
    <row r="26" spans="1:5" s="2" customFormat="1" ht="15">
      <c r="A26" s="116" t="s">
        <v>161</v>
      </c>
      <c r="B26" s="118"/>
      <c r="D26" s="138"/>
      <c r="E26" s="117" t="e">
        <f>B24/C24</f>
        <v>#DIV/0!</v>
      </c>
    </row>
    <row r="27" spans="1:5" s="2" customFormat="1" ht="14.25">
      <c r="A27" s="114"/>
    </row>
    <row r="28" spans="1:5" s="2" customFormat="1" ht="14.25"/>
    <row r="29" spans="1:5" s="2" customFormat="1" ht="14.25"/>
    <row r="30" spans="1:5" s="3" customFormat="1" ht="15.75">
      <c r="A30" s="191"/>
      <c r="B30" s="191"/>
      <c r="C30" s="191"/>
      <c r="D30" s="191"/>
      <c r="E30" s="191"/>
    </row>
    <row r="32" spans="1:5" s="6" customFormat="1">
      <c r="A32" s="7"/>
      <c r="B32" s="7"/>
      <c r="C32" s="7"/>
      <c r="D32" s="7"/>
      <c r="E32" s="7"/>
    </row>
    <row r="35" spans="1:7">
      <c r="A35" s="7"/>
      <c r="B35" s="7"/>
      <c r="C35" s="7"/>
      <c r="D35" s="7"/>
      <c r="E35" s="7"/>
      <c r="F35" s="19"/>
      <c r="G35" s="19"/>
    </row>
    <row r="36" spans="1:7">
      <c r="A36" s="7"/>
      <c r="B36" s="7"/>
      <c r="C36" s="7"/>
      <c r="D36" s="7"/>
      <c r="E36" s="7"/>
      <c r="F36" s="19"/>
    </row>
    <row r="37" spans="1:7">
      <c r="A37" s="7"/>
      <c r="B37" s="7"/>
      <c r="C37" s="7"/>
      <c r="D37" s="7"/>
      <c r="E37" s="7"/>
      <c r="F37" s="19"/>
      <c r="G37" s="19"/>
    </row>
    <row r="40" spans="1:7" ht="12.75">
      <c r="A40" s="160" t="s">
        <v>61</v>
      </c>
      <c r="B40" s="160"/>
      <c r="C40" s="160"/>
      <c r="D40" s="160"/>
      <c r="E40" s="160"/>
    </row>
    <row r="41" spans="1:7" ht="14.25">
      <c r="A41" s="101"/>
      <c r="B41" s="101"/>
      <c r="C41" s="101"/>
      <c r="D41" s="101"/>
      <c r="E41" s="101"/>
    </row>
    <row r="42" spans="1:7" ht="12.75">
      <c r="A42" s="160" t="s">
        <v>134</v>
      </c>
      <c r="B42" s="160"/>
      <c r="C42" s="160"/>
      <c r="D42" s="160"/>
      <c r="E42" s="160"/>
    </row>
  </sheetData>
  <sheetProtection algorithmName="SHA-512" hashValue="xMIf9eSKNn1jsPo5KIlGn6v3oie8fS5eYo/lm2D0P6FKILPHlJbsJSjhkgqNx/DZI6OR7Ct1cLTutcomdvegVg==" saltValue="Ni2nhpaLLUjJS4TpQLKeFQ==" spinCount="100000" sheet="1" objects="1" scenarios="1" selectLockedCells="1"/>
  <customSheetViews>
    <customSheetView guid="{CF2A7DC3-A0D2-476C-984F-1EA598889C12}" scale="115" zeroValues="0" fitToPage="1">
      <selection activeCell="F2" sqref="F2"/>
      <pageMargins left="0.70866141732283472" right="0.70866141732283472" top="0.78740157480314965" bottom="0.78740157480314965" header="0.31496062992125984" footer="0.31496062992125984"/>
      <pageSetup paperSize="9" scale="79" orientation="portrait" r:id="rId1"/>
    </customSheetView>
  </customSheetViews>
  <pageMargins left="0.70866141732283472" right="0.70866141732283472" top="0.78740157480314965" bottom="0.78740157480314965" header="0.31496062992125984" footer="0.31496062992125984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FFFF00"/>
    <pageSetUpPr fitToPage="1"/>
  </sheetPr>
  <dimension ref="A1:W68"/>
  <sheetViews>
    <sheetView showZeros="0" topLeftCell="A41" zoomScaleNormal="100" zoomScalePageLayoutView="190" workbookViewId="0">
      <selection activeCell="A68" sqref="A68"/>
    </sheetView>
  </sheetViews>
  <sheetFormatPr baseColWidth="10" defaultColWidth="11" defaultRowHeight="14.25"/>
  <cols>
    <col min="1" max="1" width="69.625" style="25" bestFit="1" customWidth="1"/>
    <col min="2" max="2" width="4.375" style="25" bestFit="1" customWidth="1"/>
    <col min="3" max="3" width="16.625" style="25" customWidth="1"/>
    <col min="4" max="4" width="18" style="25" bestFit="1" customWidth="1"/>
    <col min="5" max="5" width="11" style="25"/>
    <col min="6" max="6" width="42.875" style="25" customWidth="1"/>
    <col min="7" max="16384" width="11" style="25"/>
  </cols>
  <sheetData>
    <row r="1" spans="1:16" s="2" customFormat="1" ht="15">
      <c r="A1" s="204" t="s">
        <v>87</v>
      </c>
      <c r="B1" s="204"/>
      <c r="D1" s="32" t="s">
        <v>43</v>
      </c>
    </row>
    <row r="2" spans="1:16" s="22" customFormat="1" ht="18">
      <c r="A2" s="103" t="str">
        <f>'Mitarbeiter erfassen'!A2</f>
        <v>Dummy</v>
      </c>
      <c r="B2" s="103"/>
      <c r="C2" s="103"/>
      <c r="D2" s="144">
        <f>'Mitarbeiter erfassen'!E2</f>
        <v>42765</v>
      </c>
    </row>
    <row r="3" spans="1:16" s="2" customFormat="1" ht="15">
      <c r="B3" s="20"/>
      <c r="C3" s="99"/>
      <c r="D3" s="21"/>
    </row>
    <row r="4" spans="1:16" s="34" customFormat="1" ht="22.5" customHeight="1">
      <c r="A4" s="200" t="s">
        <v>95</v>
      </c>
      <c r="B4" s="201"/>
      <c r="C4" s="201"/>
      <c r="D4" s="33"/>
    </row>
    <row r="5" spans="1:16" ht="24.75" customHeight="1">
      <c r="A5" s="141" t="s">
        <v>159</v>
      </c>
      <c r="B5" s="35"/>
      <c r="C5" s="142">
        <f>D5</f>
        <v>0</v>
      </c>
      <c r="D5" s="143">
        <f>'Pflegeminuten erfassen'!D24</f>
        <v>0</v>
      </c>
      <c r="E5" s="190"/>
      <c r="F5" s="36"/>
    </row>
    <row r="6" spans="1:16" s="40" customFormat="1">
      <c r="A6" s="37" t="s">
        <v>0</v>
      </c>
      <c r="B6" s="38"/>
      <c r="C6" s="137">
        <f>D6</f>
        <v>0</v>
      </c>
      <c r="D6" s="137">
        <f>'Pflegeminuten erfassen'!D11</f>
        <v>0</v>
      </c>
      <c r="E6" s="36"/>
      <c r="F6" s="36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s="41" customFormat="1">
      <c r="A7" s="37" t="s">
        <v>12</v>
      </c>
      <c r="B7" s="38"/>
      <c r="C7" s="137">
        <f t="shared" ref="C7:C19" si="0">D7</f>
        <v>0</v>
      </c>
      <c r="D7" s="137">
        <f>'Pflegeminuten erfassen'!D12</f>
        <v>0</v>
      </c>
      <c r="E7" s="36"/>
      <c r="F7" s="36"/>
      <c r="G7" s="36"/>
      <c r="H7" s="39"/>
      <c r="I7" s="39"/>
      <c r="J7" s="39"/>
      <c r="K7" s="39"/>
      <c r="L7" s="39"/>
      <c r="M7" s="39"/>
      <c r="N7" s="39"/>
      <c r="O7" s="39"/>
      <c r="P7" s="39"/>
    </row>
    <row r="8" spans="1:16" s="41" customFormat="1">
      <c r="A8" s="37" t="s">
        <v>13</v>
      </c>
      <c r="B8" s="38"/>
      <c r="C8" s="137">
        <f t="shared" si="0"/>
        <v>0</v>
      </c>
      <c r="D8" s="137">
        <f>'Pflegeminuten erfassen'!D13</f>
        <v>0</v>
      </c>
      <c r="E8" s="36"/>
      <c r="F8" s="36"/>
      <c r="G8" s="36"/>
      <c r="H8" s="39"/>
      <c r="I8" s="39"/>
      <c r="J8" s="39"/>
      <c r="K8" s="39"/>
      <c r="L8" s="39"/>
      <c r="M8" s="39"/>
      <c r="N8" s="39"/>
      <c r="O8" s="39"/>
      <c r="P8" s="39"/>
    </row>
    <row r="9" spans="1:16" s="41" customFormat="1">
      <c r="A9" s="37" t="s">
        <v>14</v>
      </c>
      <c r="B9" s="38"/>
      <c r="C9" s="137">
        <f t="shared" si="0"/>
        <v>0</v>
      </c>
      <c r="D9" s="137">
        <f>'Pflegeminuten erfassen'!D14</f>
        <v>0</v>
      </c>
      <c r="E9" s="36"/>
      <c r="F9" s="36"/>
      <c r="G9" s="36"/>
      <c r="H9" s="39"/>
      <c r="I9" s="39"/>
      <c r="J9" s="39"/>
      <c r="K9" s="39"/>
      <c r="L9" s="39"/>
      <c r="M9" s="39"/>
      <c r="N9" s="39"/>
      <c r="O9" s="39"/>
      <c r="P9" s="39"/>
    </row>
    <row r="10" spans="1:16" s="42" customFormat="1">
      <c r="A10" s="37" t="s">
        <v>15</v>
      </c>
      <c r="B10" s="38"/>
      <c r="C10" s="137">
        <f t="shared" si="0"/>
        <v>0</v>
      </c>
      <c r="D10" s="137">
        <f>'Pflegeminuten erfassen'!D15</f>
        <v>0</v>
      </c>
      <c r="E10" s="36"/>
      <c r="F10" s="36"/>
      <c r="G10" s="36"/>
      <c r="H10" s="39"/>
      <c r="I10" s="39"/>
      <c r="J10" s="39"/>
      <c r="K10" s="39"/>
      <c r="L10" s="39"/>
      <c r="M10" s="39"/>
      <c r="N10" s="39"/>
      <c r="O10" s="39"/>
      <c r="P10" s="39"/>
    </row>
    <row r="11" spans="1:16" s="42" customFormat="1">
      <c r="A11" s="37" t="s">
        <v>16</v>
      </c>
      <c r="B11" s="38"/>
      <c r="C11" s="137">
        <f t="shared" si="0"/>
        <v>0</v>
      </c>
      <c r="D11" s="137">
        <f>'Pflegeminuten erfassen'!D16</f>
        <v>0</v>
      </c>
      <c r="E11" s="36"/>
      <c r="F11" s="36"/>
      <c r="G11" s="36"/>
      <c r="H11" s="39"/>
      <c r="I11" s="39"/>
      <c r="J11" s="39"/>
      <c r="K11" s="39"/>
      <c r="L11" s="39"/>
      <c r="M11" s="39"/>
      <c r="N11" s="39"/>
      <c r="O11" s="39"/>
      <c r="P11" s="39"/>
    </row>
    <row r="12" spans="1:16" s="42" customFormat="1">
      <c r="A12" s="37" t="s">
        <v>17</v>
      </c>
      <c r="B12" s="38"/>
      <c r="C12" s="137">
        <f t="shared" si="0"/>
        <v>0</v>
      </c>
      <c r="D12" s="137">
        <f>'Pflegeminuten erfassen'!D17</f>
        <v>0</v>
      </c>
      <c r="E12" s="36"/>
      <c r="F12" s="36"/>
      <c r="G12" s="36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45" customFormat="1">
      <c r="A13" s="37" t="s">
        <v>18</v>
      </c>
      <c r="B13" s="38"/>
      <c r="C13" s="137">
        <f t="shared" si="0"/>
        <v>0</v>
      </c>
      <c r="D13" s="137">
        <f>'Pflegeminuten erfassen'!D18</f>
        <v>0</v>
      </c>
      <c r="E13" s="36"/>
      <c r="F13" s="43"/>
      <c r="G13" s="44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45" customFormat="1">
      <c r="A14" s="37" t="s">
        <v>19</v>
      </c>
      <c r="B14" s="38"/>
      <c r="C14" s="137">
        <f t="shared" si="0"/>
        <v>0</v>
      </c>
      <c r="D14" s="137">
        <f>'Pflegeminuten erfassen'!D19</f>
        <v>0</v>
      </c>
      <c r="E14" s="36"/>
      <c r="F14" s="43"/>
      <c r="G14" s="44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45" customFormat="1">
      <c r="A15" s="37" t="s">
        <v>20</v>
      </c>
      <c r="B15" s="38"/>
      <c r="C15" s="137">
        <f t="shared" si="0"/>
        <v>0</v>
      </c>
      <c r="D15" s="137">
        <f>'Pflegeminuten erfassen'!D20</f>
        <v>0</v>
      </c>
      <c r="E15" s="36"/>
      <c r="F15" s="43"/>
      <c r="G15" s="44"/>
      <c r="H15" s="39"/>
      <c r="I15" s="39"/>
      <c r="J15" s="39"/>
      <c r="K15" s="39"/>
      <c r="L15" s="39"/>
      <c r="M15" s="39"/>
      <c r="N15" s="39"/>
      <c r="O15" s="39"/>
      <c r="P15" s="39"/>
    </row>
    <row r="16" spans="1:16" s="46" customFormat="1">
      <c r="A16" s="37" t="s">
        <v>21</v>
      </c>
      <c r="B16" s="38"/>
      <c r="C16" s="137">
        <f t="shared" si="0"/>
        <v>0</v>
      </c>
      <c r="D16" s="137">
        <f>'Pflegeminuten erfassen'!D21</f>
        <v>0</v>
      </c>
      <c r="E16" s="36"/>
      <c r="F16" s="43"/>
      <c r="G16" s="43"/>
      <c r="H16" s="39"/>
      <c r="I16" s="39"/>
      <c r="J16" s="39"/>
      <c r="K16" s="39"/>
      <c r="L16" s="39"/>
      <c r="M16" s="39"/>
      <c r="N16" s="39"/>
      <c r="O16" s="39"/>
      <c r="P16" s="39"/>
    </row>
    <row r="17" spans="1:16" s="46" customFormat="1">
      <c r="A17" s="37" t="s">
        <v>22</v>
      </c>
      <c r="B17" s="38"/>
      <c r="C17" s="137">
        <f t="shared" si="0"/>
        <v>0</v>
      </c>
      <c r="D17" s="137">
        <f>'Pflegeminuten erfassen'!D22</f>
        <v>0</v>
      </c>
      <c r="E17" s="47"/>
      <c r="F17" s="43"/>
      <c r="G17" s="43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46" customFormat="1">
      <c r="A18" s="37" t="s">
        <v>23</v>
      </c>
      <c r="B18" s="38"/>
      <c r="C18" s="137">
        <f t="shared" si="0"/>
        <v>0</v>
      </c>
      <c r="D18" s="137">
        <f>'Pflegeminuten erfassen'!D23</f>
        <v>0</v>
      </c>
      <c r="E18" s="36"/>
      <c r="F18" s="43"/>
      <c r="G18" s="43"/>
      <c r="H18" s="39"/>
      <c r="I18" s="39"/>
      <c r="J18" s="39"/>
      <c r="K18" s="39"/>
      <c r="L18" s="39"/>
      <c r="M18" s="39"/>
      <c r="N18" s="39"/>
      <c r="O18" s="39"/>
      <c r="P18" s="39"/>
    </row>
    <row r="19" spans="1:16" s="46" customFormat="1" ht="28.35" customHeight="1">
      <c r="A19" s="202" t="s">
        <v>83</v>
      </c>
      <c r="B19" s="203"/>
      <c r="C19" s="137">
        <f t="shared" si="0"/>
        <v>0</v>
      </c>
      <c r="D19" s="162"/>
      <c r="E19" s="36"/>
      <c r="F19" s="43"/>
      <c r="G19" s="43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24.75" customHeight="1">
      <c r="A20" s="48" t="s">
        <v>24</v>
      </c>
      <c r="B20" s="35"/>
      <c r="C20" s="112" t="s">
        <v>100</v>
      </c>
      <c r="D20" s="112" t="s">
        <v>128</v>
      </c>
      <c r="E20" s="36"/>
      <c r="F20" s="49"/>
      <c r="G20" s="49"/>
      <c r="I20" s="39"/>
      <c r="J20" s="39"/>
      <c r="K20" s="39"/>
      <c r="L20" s="39"/>
      <c r="M20" s="39"/>
      <c r="N20" s="39"/>
      <c r="O20" s="39"/>
      <c r="P20" s="39"/>
    </row>
    <row r="21" spans="1:16" s="41" customFormat="1">
      <c r="A21" s="37" t="s">
        <v>12</v>
      </c>
      <c r="B21" s="38"/>
      <c r="C21" s="113">
        <v>10</v>
      </c>
      <c r="D21" s="163">
        <f>'Pflegeminuten erfassen'!E12</f>
        <v>0</v>
      </c>
      <c r="E21" s="36"/>
      <c r="F21" s="36"/>
      <c r="G21" s="36"/>
      <c r="H21" s="39"/>
      <c r="I21" s="39"/>
      <c r="J21" s="39"/>
      <c r="K21" s="39"/>
      <c r="L21" s="39"/>
      <c r="M21" s="39"/>
      <c r="N21" s="39"/>
      <c r="O21" s="39"/>
      <c r="P21" s="39"/>
    </row>
    <row r="22" spans="1:16" s="41" customFormat="1">
      <c r="A22" s="37" t="s">
        <v>13</v>
      </c>
      <c r="B22" s="38"/>
      <c r="C22" s="113">
        <v>30</v>
      </c>
      <c r="D22" s="163">
        <f>'Pflegeminuten erfassen'!E13</f>
        <v>0</v>
      </c>
      <c r="E22" s="36"/>
      <c r="F22" s="36"/>
      <c r="G22" s="36"/>
      <c r="H22" s="39"/>
      <c r="I22" s="39"/>
      <c r="J22" s="39"/>
      <c r="K22" s="39"/>
      <c r="L22" s="39"/>
      <c r="M22" s="39"/>
      <c r="N22" s="39"/>
      <c r="O22" s="39"/>
      <c r="P22" s="39"/>
    </row>
    <row r="23" spans="1:16" s="41" customFormat="1">
      <c r="A23" s="37" t="s">
        <v>14</v>
      </c>
      <c r="B23" s="38"/>
      <c r="C23" s="113">
        <v>50</v>
      </c>
      <c r="D23" s="163">
        <f>'Pflegeminuten erfassen'!E14</f>
        <v>0</v>
      </c>
      <c r="E23" s="36"/>
      <c r="F23" s="36"/>
      <c r="G23" s="36"/>
      <c r="H23" s="39"/>
      <c r="I23" s="39"/>
      <c r="J23" s="39"/>
      <c r="K23" s="39"/>
      <c r="L23" s="39"/>
      <c r="M23" s="39"/>
      <c r="N23" s="39"/>
      <c r="O23" s="39"/>
      <c r="P23" s="39"/>
    </row>
    <row r="24" spans="1:16" s="42" customFormat="1">
      <c r="A24" s="37" t="s">
        <v>15</v>
      </c>
      <c r="B24" s="38"/>
      <c r="C24" s="113">
        <v>70</v>
      </c>
      <c r="D24" s="163">
        <f>'Pflegeminuten erfassen'!E15</f>
        <v>0</v>
      </c>
      <c r="E24" s="36"/>
      <c r="F24" s="36"/>
      <c r="G24" s="36"/>
      <c r="H24" s="39"/>
      <c r="I24" s="39"/>
      <c r="J24" s="39"/>
      <c r="K24" s="39"/>
      <c r="L24" s="39"/>
      <c r="M24" s="39"/>
      <c r="N24" s="39"/>
      <c r="O24" s="39"/>
      <c r="P24" s="39"/>
    </row>
    <row r="25" spans="1:16" s="42" customFormat="1">
      <c r="A25" s="37" t="s">
        <v>16</v>
      </c>
      <c r="B25" s="38"/>
      <c r="C25" s="113">
        <v>90</v>
      </c>
      <c r="D25" s="163">
        <f>'Pflegeminuten erfassen'!E16</f>
        <v>0</v>
      </c>
      <c r="E25" s="36"/>
      <c r="F25" s="36"/>
      <c r="G25" s="36"/>
      <c r="H25" s="39"/>
      <c r="I25" s="39"/>
      <c r="J25" s="39"/>
      <c r="K25" s="39"/>
      <c r="L25" s="39"/>
      <c r="M25" s="39"/>
      <c r="N25" s="39"/>
      <c r="O25" s="39"/>
      <c r="P25" s="39"/>
    </row>
    <row r="26" spans="1:16" s="42" customFormat="1">
      <c r="A26" s="37" t="s">
        <v>17</v>
      </c>
      <c r="B26" s="38"/>
      <c r="C26" s="113">
        <v>110</v>
      </c>
      <c r="D26" s="163">
        <f>'Pflegeminuten erfassen'!E17</f>
        <v>0</v>
      </c>
      <c r="E26" s="36"/>
      <c r="F26" s="36"/>
      <c r="G26" s="36"/>
      <c r="H26" s="39"/>
      <c r="I26" s="39"/>
      <c r="J26" s="39"/>
      <c r="K26" s="39"/>
      <c r="L26" s="39"/>
      <c r="M26" s="39"/>
      <c r="N26" s="39"/>
      <c r="O26" s="39"/>
      <c r="P26" s="39"/>
    </row>
    <row r="27" spans="1:16" s="45" customFormat="1">
      <c r="A27" s="37" t="s">
        <v>18</v>
      </c>
      <c r="B27" s="38"/>
      <c r="C27" s="113">
        <v>130</v>
      </c>
      <c r="D27" s="163">
        <f>'Pflegeminuten erfassen'!E18</f>
        <v>0</v>
      </c>
      <c r="E27" s="36"/>
      <c r="F27" s="43"/>
      <c r="G27" s="44"/>
      <c r="H27" s="39"/>
      <c r="I27" s="39"/>
      <c r="J27" s="39"/>
      <c r="K27" s="39"/>
      <c r="L27" s="39"/>
      <c r="M27" s="39"/>
      <c r="N27" s="39"/>
      <c r="O27" s="39"/>
      <c r="P27" s="39"/>
    </row>
    <row r="28" spans="1:16" s="45" customFormat="1">
      <c r="A28" s="37" t="s">
        <v>19</v>
      </c>
      <c r="B28" s="38"/>
      <c r="C28" s="113">
        <v>150</v>
      </c>
      <c r="D28" s="163">
        <f>'Pflegeminuten erfassen'!E19</f>
        <v>0</v>
      </c>
      <c r="E28" s="36"/>
      <c r="F28" s="43"/>
      <c r="G28" s="44"/>
      <c r="H28" s="39"/>
      <c r="I28" s="39"/>
      <c r="J28" s="39"/>
      <c r="K28" s="39"/>
      <c r="L28" s="39"/>
      <c r="M28" s="39"/>
      <c r="N28" s="39"/>
      <c r="O28" s="39"/>
      <c r="P28" s="39"/>
    </row>
    <row r="29" spans="1:16" s="45" customFormat="1">
      <c r="A29" s="37" t="s">
        <v>20</v>
      </c>
      <c r="B29" s="38"/>
      <c r="C29" s="113">
        <v>170</v>
      </c>
      <c r="D29" s="163">
        <f>'Pflegeminuten erfassen'!E20</f>
        <v>0</v>
      </c>
      <c r="E29" s="36"/>
      <c r="F29" s="43"/>
      <c r="G29" s="44"/>
      <c r="H29" s="39"/>
      <c r="I29" s="39"/>
      <c r="J29" s="39"/>
      <c r="K29" s="39"/>
      <c r="L29" s="39"/>
      <c r="M29" s="39"/>
      <c r="N29" s="39"/>
      <c r="O29" s="39"/>
      <c r="P29" s="39"/>
    </row>
    <row r="30" spans="1:16" s="46" customFormat="1">
      <c r="A30" s="37" t="s">
        <v>21</v>
      </c>
      <c r="B30" s="38"/>
      <c r="C30" s="113">
        <v>190</v>
      </c>
      <c r="D30" s="163">
        <f>'Pflegeminuten erfassen'!E21</f>
        <v>0</v>
      </c>
      <c r="E30" s="36"/>
      <c r="F30" s="43"/>
      <c r="G30" s="43"/>
      <c r="H30" s="39"/>
      <c r="I30" s="39"/>
      <c r="J30" s="39"/>
      <c r="K30" s="39"/>
      <c r="L30" s="39"/>
      <c r="M30" s="39"/>
      <c r="N30" s="39"/>
      <c r="O30" s="39"/>
      <c r="P30" s="39"/>
    </row>
    <row r="31" spans="1:16" s="46" customFormat="1">
      <c r="A31" s="37" t="s">
        <v>22</v>
      </c>
      <c r="B31" s="38"/>
      <c r="C31" s="113">
        <v>210</v>
      </c>
      <c r="D31" s="163">
        <f>'Pflegeminuten erfassen'!E22</f>
        <v>0</v>
      </c>
      <c r="E31" s="36"/>
      <c r="F31" s="43"/>
      <c r="G31" s="43"/>
      <c r="H31" s="39"/>
      <c r="I31" s="39"/>
      <c r="J31" s="39"/>
      <c r="K31" s="39"/>
      <c r="L31" s="39"/>
      <c r="M31" s="39"/>
      <c r="N31" s="39"/>
      <c r="O31" s="39"/>
      <c r="P31" s="39"/>
    </row>
    <row r="32" spans="1:16" s="46" customFormat="1">
      <c r="A32" s="37" t="s">
        <v>23</v>
      </c>
      <c r="B32" s="38"/>
      <c r="C32" s="113">
        <v>230</v>
      </c>
      <c r="D32" s="163">
        <f>'Pflegeminuten erfassen'!E23</f>
        <v>0</v>
      </c>
      <c r="E32" s="36"/>
      <c r="F32" s="43"/>
      <c r="G32" s="43"/>
      <c r="H32" s="39"/>
      <c r="I32" s="39"/>
      <c r="J32" s="39"/>
      <c r="K32" s="39"/>
      <c r="L32" s="39"/>
      <c r="M32" s="39"/>
      <c r="N32" s="39"/>
      <c r="O32" s="39"/>
      <c r="P32" s="39"/>
    </row>
    <row r="33" spans="1:23" ht="18" customHeight="1">
      <c r="A33" s="50" t="s">
        <v>99</v>
      </c>
      <c r="B33" s="38"/>
      <c r="C33" s="137">
        <f>D33</f>
        <v>0</v>
      </c>
      <c r="D33" s="162"/>
      <c r="E33" s="36"/>
      <c r="F33" s="36"/>
      <c r="G33" s="36"/>
      <c r="H33" s="39"/>
      <c r="I33" s="39"/>
      <c r="J33" s="39"/>
      <c r="K33" s="39"/>
      <c r="L33" s="39"/>
      <c r="M33" s="39"/>
      <c r="N33" s="39"/>
      <c r="O33" s="39"/>
      <c r="P33" s="39"/>
    </row>
    <row r="34" spans="1:23" ht="18" customHeight="1">
      <c r="A34" s="50" t="s">
        <v>8</v>
      </c>
      <c r="B34" s="38"/>
      <c r="C34" s="137">
        <f>D34</f>
        <v>0</v>
      </c>
      <c r="D34" s="162"/>
      <c r="E34" s="36"/>
      <c r="F34" s="36"/>
      <c r="G34" s="36"/>
      <c r="H34" s="39"/>
      <c r="I34" s="39"/>
      <c r="J34" s="39"/>
      <c r="K34" s="39"/>
      <c r="L34" s="39"/>
      <c r="M34" s="39"/>
      <c r="N34" s="39"/>
      <c r="O34" s="39"/>
      <c r="P34" s="39"/>
    </row>
    <row r="35" spans="1:23" ht="17.25" customHeight="1">
      <c r="A35" s="37" t="s">
        <v>25</v>
      </c>
      <c r="B35" s="38">
        <v>1</v>
      </c>
      <c r="C35" s="1" t="s">
        <v>11</v>
      </c>
      <c r="D35" s="1"/>
      <c r="E35" s="36"/>
      <c r="F35" s="51"/>
      <c r="G35" s="36"/>
      <c r="H35" s="39"/>
      <c r="I35" s="39"/>
      <c r="J35" s="39"/>
      <c r="K35" s="39"/>
      <c r="L35" s="39"/>
      <c r="M35" s="39"/>
      <c r="N35" s="39"/>
      <c r="O35" s="39"/>
      <c r="P35" s="39"/>
    </row>
    <row r="36" spans="1:23" s="57" customFormat="1" ht="21.75" customHeight="1">
      <c r="A36" s="50" t="s">
        <v>3</v>
      </c>
      <c r="B36" s="52"/>
      <c r="C36" s="53"/>
      <c r="D36" s="53"/>
      <c r="E36" s="54"/>
      <c r="F36" s="54"/>
      <c r="G36" s="55"/>
      <c r="H36" s="55"/>
      <c r="I36" s="55"/>
      <c r="J36" s="55"/>
      <c r="K36" s="55"/>
      <c r="L36" s="55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</row>
    <row r="37" spans="1:23">
      <c r="A37" s="58" t="s">
        <v>10</v>
      </c>
      <c r="B37" s="52"/>
      <c r="C37" s="59">
        <f>SUM(C6)*10*365</f>
        <v>0</v>
      </c>
      <c r="D37" s="60">
        <f>SUM(D6)*10*365</f>
        <v>0</v>
      </c>
      <c r="E37" s="36"/>
      <c r="F37" s="36"/>
      <c r="G37" s="61"/>
      <c r="H37" s="61"/>
      <c r="I37" s="61"/>
      <c r="J37" s="61"/>
      <c r="K37" s="61"/>
      <c r="L37" s="61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 s="45" customFormat="1">
      <c r="A38" s="37" t="s">
        <v>26</v>
      </c>
      <c r="B38" s="52"/>
      <c r="C38" s="59">
        <f>$B$35*C7*C21*365</f>
        <v>0</v>
      </c>
      <c r="D38" s="60">
        <f>$B$35*D7*D21*365</f>
        <v>0</v>
      </c>
      <c r="E38" s="62"/>
      <c r="F38" s="62"/>
      <c r="G38" s="61"/>
      <c r="H38" s="61"/>
      <c r="I38" s="61"/>
      <c r="J38" s="61"/>
      <c r="K38" s="61"/>
      <c r="L38" s="61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s="45" customFormat="1">
      <c r="A39" s="37" t="s">
        <v>27</v>
      </c>
      <c r="B39" s="52"/>
      <c r="C39" s="59">
        <f t="shared" ref="C39:D49" si="1">$B$35*C8*C22*365</f>
        <v>0</v>
      </c>
      <c r="D39" s="60">
        <f t="shared" si="1"/>
        <v>0</v>
      </c>
      <c r="E39" s="62"/>
      <c r="F39" s="62"/>
      <c r="G39" s="61"/>
      <c r="H39" s="61"/>
      <c r="I39" s="61"/>
      <c r="J39" s="61"/>
      <c r="K39" s="61"/>
      <c r="L39" s="61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s="45" customFormat="1">
      <c r="A40" s="37" t="s">
        <v>28</v>
      </c>
      <c r="B40" s="52"/>
      <c r="C40" s="59">
        <f t="shared" si="1"/>
        <v>0</v>
      </c>
      <c r="D40" s="60">
        <f t="shared" si="1"/>
        <v>0</v>
      </c>
      <c r="E40" s="62"/>
      <c r="F40" s="62"/>
      <c r="G40" s="61"/>
      <c r="H40" s="61"/>
      <c r="I40" s="61"/>
      <c r="J40" s="61"/>
      <c r="K40" s="61"/>
      <c r="L40" s="61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s="46" customFormat="1">
      <c r="A41" s="37" t="s">
        <v>29</v>
      </c>
      <c r="B41" s="52"/>
      <c r="C41" s="59">
        <f t="shared" si="1"/>
        <v>0</v>
      </c>
      <c r="D41" s="60">
        <f t="shared" si="1"/>
        <v>0</v>
      </c>
      <c r="E41" s="62"/>
      <c r="F41" s="62"/>
      <c r="G41" s="61"/>
      <c r="H41" s="61"/>
      <c r="I41" s="61"/>
      <c r="J41" s="61"/>
      <c r="K41" s="61"/>
      <c r="L41" s="61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s="46" customFormat="1">
      <c r="A42" s="37" t="s">
        <v>30</v>
      </c>
      <c r="B42" s="52"/>
      <c r="C42" s="59">
        <f t="shared" si="1"/>
        <v>0</v>
      </c>
      <c r="D42" s="60">
        <f t="shared" si="1"/>
        <v>0</v>
      </c>
      <c r="E42" s="62"/>
      <c r="F42" s="62"/>
      <c r="G42" s="61"/>
      <c r="H42" s="61"/>
      <c r="I42" s="61"/>
      <c r="J42" s="61"/>
      <c r="K42" s="61"/>
      <c r="L42" s="61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s="46" customFormat="1">
      <c r="A43" s="37" t="s">
        <v>31</v>
      </c>
      <c r="B43" s="52"/>
      <c r="C43" s="59">
        <f t="shared" si="1"/>
        <v>0</v>
      </c>
      <c r="D43" s="60">
        <f t="shared" si="1"/>
        <v>0</v>
      </c>
      <c r="E43" s="62"/>
      <c r="F43" s="62"/>
      <c r="G43" s="61"/>
      <c r="H43" s="61"/>
      <c r="I43" s="61"/>
      <c r="J43" s="61"/>
      <c r="K43" s="61"/>
      <c r="L43" s="61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>
      <c r="A44" s="37" t="s">
        <v>32</v>
      </c>
      <c r="B44" s="52"/>
      <c r="C44" s="59">
        <f t="shared" si="1"/>
        <v>0</v>
      </c>
      <c r="D44" s="60">
        <f t="shared" si="1"/>
        <v>0</v>
      </c>
      <c r="E44" s="62"/>
      <c r="F44" s="62"/>
      <c r="G44" s="61"/>
      <c r="H44" s="61"/>
      <c r="I44" s="61"/>
      <c r="J44" s="61"/>
      <c r="K44" s="61"/>
      <c r="L44" s="61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>
      <c r="A45" s="37" t="s">
        <v>33</v>
      </c>
      <c r="B45" s="52"/>
      <c r="C45" s="59">
        <f t="shared" si="1"/>
        <v>0</v>
      </c>
      <c r="D45" s="60">
        <f t="shared" si="1"/>
        <v>0</v>
      </c>
      <c r="E45" s="62"/>
      <c r="F45" s="62"/>
      <c r="G45" s="61"/>
      <c r="H45" s="61"/>
      <c r="I45" s="61"/>
      <c r="J45" s="61"/>
      <c r="K45" s="61"/>
      <c r="L45" s="61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23">
      <c r="A46" s="37" t="s">
        <v>34</v>
      </c>
      <c r="B46" s="52"/>
      <c r="C46" s="59">
        <f t="shared" si="1"/>
        <v>0</v>
      </c>
      <c r="D46" s="60">
        <f t="shared" si="1"/>
        <v>0</v>
      </c>
      <c r="E46" s="62"/>
      <c r="F46" s="62"/>
      <c r="G46" s="61"/>
      <c r="H46" s="61"/>
      <c r="I46" s="61"/>
      <c r="J46" s="61"/>
      <c r="K46" s="61"/>
      <c r="L46" s="61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:23">
      <c r="A47" s="37" t="s">
        <v>35</v>
      </c>
      <c r="B47" s="52"/>
      <c r="C47" s="59">
        <f t="shared" si="1"/>
        <v>0</v>
      </c>
      <c r="D47" s="60">
        <f t="shared" si="1"/>
        <v>0</v>
      </c>
      <c r="E47" s="62"/>
      <c r="F47" s="62"/>
      <c r="G47" s="61"/>
      <c r="H47" s="61"/>
      <c r="I47" s="61"/>
      <c r="J47" s="61"/>
      <c r="K47" s="61"/>
      <c r="L47" s="61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:23">
      <c r="A48" s="37" t="s">
        <v>36</v>
      </c>
      <c r="B48" s="52"/>
      <c r="C48" s="59">
        <f t="shared" si="1"/>
        <v>0</v>
      </c>
      <c r="D48" s="60">
        <f t="shared" si="1"/>
        <v>0</v>
      </c>
      <c r="E48" s="62"/>
      <c r="F48" s="62"/>
      <c r="G48" s="61"/>
      <c r="H48" s="61"/>
      <c r="I48" s="61"/>
      <c r="J48" s="61"/>
      <c r="K48" s="61"/>
      <c r="L48" s="61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3">
      <c r="A49" s="37" t="s">
        <v>37</v>
      </c>
      <c r="B49" s="52"/>
      <c r="C49" s="59">
        <f t="shared" si="1"/>
        <v>0</v>
      </c>
      <c r="D49" s="60">
        <f t="shared" si="1"/>
        <v>0</v>
      </c>
      <c r="E49" s="62"/>
      <c r="F49" s="62"/>
      <c r="G49" s="61"/>
      <c r="H49" s="61"/>
      <c r="I49" s="61"/>
      <c r="J49" s="61"/>
      <c r="K49" s="61"/>
      <c r="L49" s="61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:23" s="68" customFormat="1" ht="22.5" customHeight="1">
      <c r="A50" s="63" t="s">
        <v>89</v>
      </c>
      <c r="B50" s="64">
        <v>74</v>
      </c>
      <c r="C50" s="65">
        <f>SUM(C37:C49)</f>
        <v>0</v>
      </c>
      <c r="D50" s="65">
        <f>SUM(D37:D49)</f>
        <v>0</v>
      </c>
      <c r="E50" s="66"/>
      <c r="F50" s="66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</row>
    <row r="51" spans="1:23" ht="23.25" customHeight="1">
      <c r="A51" s="69" t="s">
        <v>98</v>
      </c>
      <c r="B51" s="70">
        <v>26</v>
      </c>
      <c r="C51" s="65">
        <f>C50/$B$50*$B$51</f>
        <v>0</v>
      </c>
      <c r="D51" s="65">
        <f>D50/$B$50*$B$51</f>
        <v>0</v>
      </c>
      <c r="E51" s="62"/>
      <c r="F51" s="62"/>
      <c r="G51" s="61"/>
      <c r="H51" s="61"/>
      <c r="I51" s="61"/>
      <c r="J51" s="61"/>
      <c r="K51" s="61"/>
      <c r="L51" s="61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:23" ht="26.25" customHeight="1">
      <c r="A52" s="198" t="s">
        <v>6</v>
      </c>
      <c r="B52" s="199"/>
      <c r="C52" s="71">
        <f>SUM(C50:C51)</f>
        <v>0</v>
      </c>
      <c r="D52" s="71">
        <f>SUM(D50:D51)</f>
        <v>0</v>
      </c>
      <c r="E52" s="62"/>
      <c r="F52" s="62"/>
      <c r="G52" s="72"/>
      <c r="H52" s="72"/>
      <c r="I52" s="72"/>
      <c r="J52" s="72"/>
      <c r="K52" s="72"/>
      <c r="L52" s="72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:23">
      <c r="A53" s="73" t="s">
        <v>5</v>
      </c>
      <c r="B53" s="74">
        <v>1781</v>
      </c>
      <c r="C53" s="75"/>
      <c r="D53" s="76"/>
      <c r="E53" s="36"/>
      <c r="F53" s="36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 ht="25.5" customHeight="1">
      <c r="A54" s="193" t="s">
        <v>1</v>
      </c>
      <c r="B54" s="70"/>
      <c r="C54" s="77">
        <f>C52/60/$B$53</f>
        <v>0</v>
      </c>
      <c r="D54" s="77">
        <f>D52/60/$B$53</f>
        <v>0</v>
      </c>
      <c r="E54" s="78"/>
      <c r="F54" s="78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3">
      <c r="A55" s="193" t="s">
        <v>2</v>
      </c>
      <c r="B55" s="70"/>
      <c r="C55" s="79"/>
      <c r="D55" s="80"/>
      <c r="E55" s="36"/>
      <c r="F55" s="36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3">
      <c r="A56" s="73" t="s">
        <v>4</v>
      </c>
      <c r="B56" s="81">
        <v>0.14000000000000001</v>
      </c>
      <c r="C56" s="79">
        <f>B56*$C$33</f>
        <v>0</v>
      </c>
      <c r="D56" s="80">
        <f>B56*$D$33</f>
        <v>0</v>
      </c>
      <c r="E56" s="78"/>
      <c r="F56" s="78"/>
      <c r="G56" s="82"/>
      <c r="H56" s="82"/>
      <c r="I56" s="82"/>
      <c r="J56" s="82"/>
      <c r="K56" s="82"/>
      <c r="L56" s="82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:23">
      <c r="A57" s="83" t="s">
        <v>127</v>
      </c>
      <c r="B57" s="84">
        <v>0.04</v>
      </c>
      <c r="C57" s="79">
        <f>'IST Stellen'!C54*$B$57</f>
        <v>0</v>
      </c>
      <c r="D57" s="80">
        <f>'IST Stellen'!C54*$B$57</f>
        <v>0</v>
      </c>
      <c r="E57" s="78"/>
      <c r="F57" s="78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:23" s="85" customFormat="1">
      <c r="A58" s="73" t="s">
        <v>9</v>
      </c>
      <c r="B58" s="84">
        <v>0.2</v>
      </c>
      <c r="C58" s="79">
        <f>C19*$B$58</f>
        <v>0</v>
      </c>
      <c r="D58" s="80">
        <f>D19*$B$58</f>
        <v>0</v>
      </c>
      <c r="E58" s="78"/>
      <c r="F58" s="78"/>
      <c r="G58" s="72"/>
      <c r="H58" s="72"/>
      <c r="I58" s="72"/>
      <c r="J58" s="72"/>
      <c r="K58" s="72"/>
      <c r="L58" s="72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:23">
      <c r="A59" s="73" t="s">
        <v>7</v>
      </c>
      <c r="B59" s="81">
        <v>0.1</v>
      </c>
      <c r="C59" s="79">
        <f>C34*$B$59</f>
        <v>0</v>
      </c>
      <c r="D59" s="80">
        <f>D34*$B$59</f>
        <v>0</v>
      </c>
      <c r="E59" s="78"/>
      <c r="F59" s="78"/>
      <c r="G59" s="72"/>
      <c r="H59" s="72"/>
      <c r="I59" s="72"/>
      <c r="J59" s="72"/>
      <c r="K59" s="72"/>
      <c r="L59" s="72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23">
      <c r="A60" s="73"/>
      <c r="B60" s="81"/>
      <c r="C60" s="79"/>
      <c r="D60" s="80"/>
      <c r="E60" s="78"/>
      <c r="F60" s="78"/>
      <c r="G60" s="72"/>
      <c r="H60" s="72"/>
      <c r="I60" s="72"/>
      <c r="J60" s="72"/>
      <c r="K60" s="72"/>
      <c r="L60" s="72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:23" s="26" customFormat="1" ht="16.7" customHeight="1">
      <c r="A61" s="86" t="s">
        <v>38</v>
      </c>
      <c r="B61" s="87"/>
      <c r="C61" s="88">
        <f>SUM(C54:C59)</f>
        <v>0</v>
      </c>
      <c r="D61" s="88">
        <f>SUM(D54:D59)</f>
        <v>0</v>
      </c>
      <c r="E61" s="89"/>
      <c r="F61" s="89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</row>
    <row r="62" spans="1:23" s="26" customFormat="1" ht="26.25" customHeight="1">
      <c r="A62" s="50" t="s">
        <v>84</v>
      </c>
      <c r="B62" s="90"/>
      <c r="C62" s="91">
        <f>SUM('IST Stellen'!D54)</f>
        <v>0</v>
      </c>
      <c r="D62" s="91">
        <f>SUM('IST Stellen'!D54)</f>
        <v>0</v>
      </c>
      <c r="E62" s="51"/>
      <c r="F62" s="51"/>
      <c r="G62" s="51"/>
      <c r="H62" s="67"/>
      <c r="I62" s="67"/>
      <c r="J62" s="67"/>
      <c r="K62" s="67"/>
      <c r="L62" s="67"/>
      <c r="M62" s="67"/>
      <c r="N62" s="67"/>
      <c r="O62" s="67"/>
      <c r="P62" s="67"/>
    </row>
    <row r="63" spans="1:23" s="95" customFormat="1" ht="19.5" customHeight="1">
      <c r="A63" s="50" t="s">
        <v>85</v>
      </c>
      <c r="B63" s="92"/>
      <c r="C63" s="93">
        <f>C62-C61</f>
        <v>0</v>
      </c>
      <c r="D63" s="93">
        <f>D62-D61</f>
        <v>0</v>
      </c>
      <c r="E63" s="89"/>
      <c r="F63" s="89"/>
      <c r="G63" s="94"/>
      <c r="H63" s="94"/>
      <c r="I63" s="94"/>
      <c r="J63" s="94"/>
      <c r="K63" s="94"/>
      <c r="L63" s="94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</row>
    <row r="64" spans="1:23" s="95" customFormat="1" ht="19.5" customHeight="1">
      <c r="A64" s="96" t="s">
        <v>60</v>
      </c>
      <c r="B64" s="92"/>
      <c r="C64" s="97" t="e">
        <f>SUM(C62/C61%)</f>
        <v>#DIV/0!</v>
      </c>
      <c r="D64" s="97" t="e">
        <f>SUM(D62/D61%)</f>
        <v>#DIV/0!</v>
      </c>
      <c r="E64" s="98"/>
      <c r="F64" s="98"/>
      <c r="G64" s="94"/>
      <c r="H64" s="94"/>
      <c r="I64" s="94"/>
      <c r="J64" s="94"/>
      <c r="K64" s="94"/>
      <c r="L64" s="94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</row>
    <row r="66" spans="1:1">
      <c r="A66" s="100" t="s">
        <v>61</v>
      </c>
    </row>
    <row r="67" spans="1:1">
      <c r="A67" s="102"/>
    </row>
    <row r="68" spans="1:1">
      <c r="A68" s="100" t="s">
        <v>134</v>
      </c>
    </row>
  </sheetData>
  <sheetProtection algorithmName="SHA-512" hashValue="KO4ict5WAy9RP0d3DcbbqejBZceIAAu12QiMukA+b4EGigveUfkEylhWE7cX1JiJF7LA/ZgWP13/yYMzzkSuCA==" saltValue="/cl/lAhmEyibepIa7UmaHA==" spinCount="100000" sheet="1" selectLockedCells="1"/>
  <protectedRanges>
    <protectedRange sqref="E62:F62 E5:F12 E13:E20 E21:F26 E33:F34 E27:E32 C6:C34" name="Bereich1"/>
    <protectedRange sqref="C62:D62" name="Bereich1_2"/>
    <protectedRange sqref="D19:D34" name="Bereich1_1"/>
    <protectedRange sqref="D6:D18" name="Bereich1_1_1"/>
  </protectedRanges>
  <customSheetViews>
    <customSheetView guid="{CF2A7DC3-A0D2-476C-984F-1EA598889C12}" zeroValues="0" fitToPage="1">
      <selection activeCell="D2" sqref="D2"/>
      <pageMargins left="0.70866141732283472" right="0.70866141732283472" top="0.78740157480314965" bottom="0.78740157480314965" header="0.31496062992125984" footer="0.31496062992125984"/>
      <printOptions horizontalCentered="1"/>
      <pageSetup paperSize="9" scale="69" orientation="portrait" horizontalDpi="1200" verticalDpi="1200" r:id="rId1"/>
      <headerFooter alignWithMargins="0">
        <oddHeader xml:space="preserve">&amp;C&amp;"Arial,Fett"&amp;14 </oddHeader>
        <oddFooter>&amp;L&amp;D</oddFooter>
      </headerFooter>
    </customSheetView>
  </customSheetViews>
  <mergeCells count="4">
    <mergeCell ref="A52:B52"/>
    <mergeCell ref="A4:C4"/>
    <mergeCell ref="A19:B19"/>
    <mergeCell ref="A1:B1"/>
  </mergeCells>
  <conditionalFormatting sqref="C64:D64">
    <cfRule type="cellIs" dxfId="2" priority="1" operator="greaterThan">
      <formula>99.99</formula>
    </cfRule>
    <cfRule type="cellIs" dxfId="1" priority="2" operator="between">
      <formula>95</formula>
      <formula>99.99</formula>
    </cfRule>
    <cfRule type="cellIs" dxfId="0" priority="3" operator="lessThan">
      <formula>95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horizontalDpi="1200" verticalDpi="1200" r:id="rId2"/>
  <headerFooter alignWithMargins="0">
    <oddHeader xml:space="preserve">&amp;C&amp;"Arial,Fett"&amp;14 </oddHeader>
    <oddFooter>&amp;L&amp;D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FF00"/>
  </sheetPr>
  <dimension ref="A1:C29"/>
  <sheetViews>
    <sheetView showZeros="0" zoomScaleNormal="100" workbookViewId="0">
      <selection activeCell="A11" sqref="A11"/>
    </sheetView>
  </sheetViews>
  <sheetFormatPr baseColWidth="10" defaultColWidth="11" defaultRowHeight="14.25"/>
  <cols>
    <col min="1" max="1" width="48" style="25" customWidth="1"/>
    <col min="2" max="2" width="18.5" style="25" customWidth="1"/>
    <col min="3" max="3" width="13.375" style="25" bestFit="1" customWidth="1"/>
    <col min="4" max="16384" width="11" style="25"/>
  </cols>
  <sheetData>
    <row r="1" spans="1:3" ht="15">
      <c r="A1" s="105" t="s">
        <v>87</v>
      </c>
      <c r="C1" s="32" t="s">
        <v>43</v>
      </c>
    </row>
    <row r="2" spans="1:3" s="24" customFormat="1" ht="18">
      <c r="A2" s="103" t="str">
        <f>'Mitarbeiter erfassen'!A2</f>
        <v>Dummy</v>
      </c>
      <c r="B2" s="103"/>
      <c r="C2" s="104">
        <f>'Mitarbeiter erfassen'!E2</f>
        <v>42765</v>
      </c>
    </row>
    <row r="3" spans="1:3" s="24" customFormat="1" ht="18"/>
    <row r="4" spans="1:3" ht="15">
      <c r="A4" s="110" t="s">
        <v>129</v>
      </c>
    </row>
    <row r="5" spans="1:3">
      <c r="A5" s="205"/>
      <c r="B5" s="206"/>
      <c r="C5" s="206"/>
    </row>
    <row r="6" spans="1:3" ht="348.75" customHeight="1">
      <c r="A6" s="207"/>
      <c r="B6" s="208"/>
      <c r="C6" s="208"/>
    </row>
    <row r="7" spans="1:3">
      <c r="A7" s="206"/>
      <c r="B7" s="206"/>
      <c r="C7" s="206"/>
    </row>
    <row r="9" spans="1:3" ht="15">
      <c r="A9" s="110" t="s">
        <v>130</v>
      </c>
      <c r="B9" s="110" t="s">
        <v>131</v>
      </c>
      <c r="C9" s="110" t="s">
        <v>133</v>
      </c>
    </row>
    <row r="10" spans="1:3">
      <c r="A10" s="146"/>
      <c r="B10" s="146"/>
      <c r="C10" s="111"/>
    </row>
    <row r="11" spans="1:3">
      <c r="A11" s="107"/>
      <c r="B11" s="107"/>
      <c r="C11" s="108"/>
    </row>
    <row r="12" spans="1:3">
      <c r="A12" s="109"/>
      <c r="B12" s="109"/>
      <c r="C12" s="108"/>
    </row>
    <row r="13" spans="1:3">
      <c r="A13" s="109"/>
      <c r="B13" s="109"/>
      <c r="C13" s="108"/>
    </row>
    <row r="14" spans="1:3">
      <c r="A14" s="109"/>
      <c r="B14" s="109"/>
      <c r="C14" s="108"/>
    </row>
    <row r="15" spans="1:3">
      <c r="A15" s="109"/>
      <c r="B15" s="109"/>
      <c r="C15" s="108"/>
    </row>
    <row r="16" spans="1:3">
      <c r="A16" s="109"/>
      <c r="B16" s="109"/>
      <c r="C16" s="108"/>
    </row>
    <row r="17" spans="1:3">
      <c r="A17" s="109"/>
      <c r="B17" s="109"/>
      <c r="C17" s="108"/>
    </row>
    <row r="18" spans="1:3">
      <c r="A18" s="109"/>
      <c r="B18" s="109"/>
      <c r="C18" s="108"/>
    </row>
    <row r="19" spans="1:3">
      <c r="A19" s="109"/>
      <c r="B19" s="109"/>
      <c r="C19" s="108"/>
    </row>
    <row r="20" spans="1:3">
      <c r="A20" s="109"/>
      <c r="B20" s="109"/>
      <c r="C20" s="108"/>
    </row>
    <row r="21" spans="1:3">
      <c r="A21" s="109"/>
      <c r="B21" s="109"/>
      <c r="C21" s="108"/>
    </row>
    <row r="22" spans="1:3">
      <c r="A22" s="109"/>
      <c r="B22" s="109"/>
      <c r="C22" s="108"/>
    </row>
    <row r="23" spans="1:3">
      <c r="A23" s="109"/>
      <c r="B23" s="109"/>
      <c r="C23" s="108"/>
    </row>
    <row r="24" spans="1:3">
      <c r="A24" s="147"/>
      <c r="B24" s="147"/>
      <c r="C24" s="147"/>
    </row>
    <row r="25" spans="1:3">
      <c r="A25" s="147"/>
      <c r="B25" s="147"/>
      <c r="C25" s="147"/>
    </row>
    <row r="26" spans="1:3">
      <c r="A26" s="147"/>
      <c r="B26" s="147"/>
      <c r="C26" s="147"/>
    </row>
    <row r="27" spans="1:3">
      <c r="A27" s="147"/>
      <c r="B27" s="147"/>
      <c r="C27" s="147"/>
    </row>
    <row r="28" spans="1:3">
      <c r="A28" s="147"/>
      <c r="B28" s="147"/>
      <c r="C28" s="147"/>
    </row>
    <row r="29" spans="1:3">
      <c r="A29" s="147"/>
      <c r="B29" s="147"/>
      <c r="C29" s="147"/>
    </row>
  </sheetData>
  <sheetProtection algorithmName="SHA-512" hashValue="ucKPC9S7aUoZHw7XRzFlVNrvmC6Ks+yBca5M3Itemq7xi9BjqZyvVOY5fugvUWi5zFum+MpyMWuq6Sybfu1fCA==" saltValue="PHhVekJ8TKf49cpvMaF1ag==" spinCount="100000" sheet="1" objects="1" scenarios="1" selectLockedCells="1"/>
  <customSheetViews>
    <customSheetView guid="{CF2A7DC3-A0D2-476C-984F-1EA598889C12}" zeroValues="0">
      <selection activeCell="D2" sqref="D2"/>
      <pageMargins left="0.7" right="0.7" top="0.78740157499999996" bottom="0.78740157499999996" header="0.3" footer="0.3"/>
      <pageSetup paperSize="9" orientation="portrait" verticalDpi="0" r:id="rId1"/>
    </customSheetView>
  </customSheetViews>
  <mergeCells count="3">
    <mergeCell ref="A5:C5"/>
    <mergeCell ref="A6:C6"/>
    <mergeCell ref="A7:C7"/>
  </mergeCells>
  <pageMargins left="0.7" right="0.7" top="0.78740157499999996" bottom="0.78740157499999996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5"/>
  <sheetViews>
    <sheetView workbookViewId="0">
      <selection sqref="A1:XFD1048576"/>
    </sheetView>
  </sheetViews>
  <sheetFormatPr baseColWidth="10" defaultRowHeight="14.25"/>
  <cols>
    <col min="1" max="16384" width="11" style="25"/>
  </cols>
  <sheetData>
    <row r="1" spans="1:1" ht="15">
      <c r="A1" s="110" t="s">
        <v>65</v>
      </c>
    </row>
    <row r="4" spans="1:1" ht="15">
      <c r="A4" s="148" t="s">
        <v>66</v>
      </c>
    </row>
    <row r="5" spans="1:1" ht="15">
      <c r="A5" s="149" t="s">
        <v>68</v>
      </c>
    </row>
  </sheetData>
  <sheetProtection algorithmName="SHA-512" hashValue="ynbFLfAsye/KodFQPlH1H2ip3d8Fzr/4fbUHILeqalJbzspG1ka0h+ExEVbzOZ0YHUedCoZi5Gp6eE64BU4CxA==" saltValue="QHIwEjqPBZ3u4RPfom/W4w==" spinCount="100000" sheet="1" objects="1" scenarios="1" selectLockedCells="1"/>
  <customSheetViews>
    <customSheetView guid="{CF2A7DC3-A0D2-476C-984F-1EA598889C12}">
      <selection activeCell="A2" sqref="A2"/>
      <pageMargins left="0.7" right="0.7" top="0.78740157499999996" bottom="0.78740157499999996" header="0.3" footer="0.3"/>
      <pageSetup paperSize="9" orientation="portrait" verticalDpi="0" r:id="rId1"/>
    </customSheetView>
  </customSheetViews>
  <pageMargins left="0.7" right="0.7" top="0.78740157499999996" bottom="0.78740157499999996" header="0.3" footer="0.3"/>
  <pageSetup paperSize="9"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7"/>
  <sheetViews>
    <sheetView workbookViewId="0">
      <selection activeCell="A10" sqref="A10"/>
    </sheetView>
  </sheetViews>
  <sheetFormatPr baseColWidth="10" defaultRowHeight="14.25"/>
  <cols>
    <col min="1" max="1" width="30.875" style="25" bestFit="1" customWidth="1"/>
    <col min="2" max="16384" width="11" style="25"/>
  </cols>
  <sheetData>
    <row r="1" spans="1:1">
      <c r="A1" s="23" t="s">
        <v>93</v>
      </c>
    </row>
    <row r="2" spans="1:1">
      <c r="A2" s="23" t="s">
        <v>94</v>
      </c>
    </row>
    <row r="3" spans="1:1">
      <c r="A3" s="23" t="s">
        <v>92</v>
      </c>
    </row>
    <row r="4" spans="1:1">
      <c r="A4" s="23" t="s">
        <v>91</v>
      </c>
    </row>
    <row r="5" spans="1:1">
      <c r="A5" s="23" t="s">
        <v>171</v>
      </c>
    </row>
    <row r="6" spans="1:1">
      <c r="A6" s="23" t="s">
        <v>160</v>
      </c>
    </row>
    <row r="7" spans="1:1">
      <c r="A7" s="23" t="s">
        <v>132</v>
      </c>
    </row>
  </sheetData>
  <sheetProtection selectLockedCells="1"/>
  <customSheetViews>
    <customSheetView guid="{CF2A7DC3-A0D2-476C-984F-1EA598889C12}">
      <selection sqref="A1:A7"/>
      <pageMargins left="0.7" right="0.7" top="0.78740157499999996" bottom="0.78740157499999996" header="0.3" footer="0.3"/>
      <pageSetup paperSize="9" orientation="portrait" verticalDpi="0" r:id="rId1"/>
    </customSheetView>
  </customSheetViews>
  <pageMargins left="0.7" right="0.7" top="0.78740157499999996" bottom="0.78740157499999996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Erläuterungen</vt:lpstr>
      <vt:lpstr>Mitarbeiter erfassen</vt:lpstr>
      <vt:lpstr>IST Stellen</vt:lpstr>
      <vt:lpstr>Pflegeminuten erfassen</vt:lpstr>
      <vt:lpstr>Bewohner und Berechnung</vt:lpstr>
      <vt:lpstr>Kommentar</vt:lpstr>
      <vt:lpstr>Fehlermeldung</vt:lpstr>
      <vt:lpstr>Einrichtungen</vt:lpstr>
      <vt:lpstr>'Bewohner und Berechnung'!Druckbereich</vt:lpstr>
    </vt:vector>
  </TitlesOfParts>
  <Company>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Stellenplan</dc:title>
  <dc:creator>ITL</dc:creator>
  <cp:lastModifiedBy>Riem Hansjörg Heimwesen</cp:lastModifiedBy>
  <cp:lastPrinted>2020-12-03T06:21:26Z</cp:lastPrinted>
  <dcterms:created xsi:type="dcterms:W3CDTF">2003-08-26T14:21:04Z</dcterms:created>
  <dcterms:modified xsi:type="dcterms:W3CDTF">2020-12-23T06:45:42Z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ELAK@1.1001:CurrentUserEmail">
    <vt:lpwstr>praktikant1.ga@tg.ch</vt:lpwstr>
  </property>
  <property fmtid="{D5CDD505-2E9C-101B-9397-08002B2CF9AE}" pid="3" name="FSC#COOELAK@1.1001:CurrentUserRolePos">
    <vt:lpwstr>Sekretariat</vt:lpwstr>
  </property>
  <property fmtid="{D5CDD505-2E9C-101B-9397-08002B2CF9AE}" pid="4" name="FSC#FSCIBISDOCPROPS@15.1400:DossierRef">
    <vt:lpwstr>GA/07.03.04/2008/00064</vt:lpwstr>
  </property>
  <property fmtid="{D5CDD505-2E9C-101B-9397-08002B2CF9AE}" pid="5" name="FSC$NOVIRTUALATTRS">
    <vt:lpwstr/>
  </property>
  <property fmtid="{D5CDD505-2E9C-101B-9397-08002B2CF9AE}" pid="6" name="COO$NOVIRTUALATTRS">
    <vt:lpwstr/>
  </property>
  <property fmtid="{D5CDD505-2E9C-101B-9397-08002B2CF9AE}" pid="7" name="FSC$NOUSEREXPRESSIONS">
    <vt:lpwstr/>
  </property>
  <property fmtid="{D5CDD505-2E9C-101B-9397-08002B2CF9AE}" pid="8" name="COO$NOUSEREXPRESSIONS">
    <vt:lpwstr/>
  </property>
  <property fmtid="{D5CDD505-2E9C-101B-9397-08002B2CF9AE}" pid="9" name="FSC$NOPARSEFILE">
    <vt:lpwstr/>
  </property>
  <property fmtid="{D5CDD505-2E9C-101B-9397-08002B2CF9AE}" pid="10" name="COO$NOPARSEFILE">
    <vt:lpwstr/>
  </property>
  <property fmtid="{D5CDD505-2E9C-101B-9397-08002B2CF9AE}" pid="11" name="FSC#ELAKGOV@1.1001:PersonalSubjAddress">
    <vt:lpwstr/>
  </property>
  <property fmtid="{D5CDD505-2E9C-101B-9397-08002B2CF9AE}" pid="12" name="FSC#ELAKGOV@1.1001:PersonalSubjSalutation">
    <vt:lpwstr/>
  </property>
  <property fmtid="{D5CDD505-2E9C-101B-9397-08002B2CF9AE}" pid="13" name="FSC#ELAKGOV@1.1001:PersonalSubjSurName">
    <vt:lpwstr/>
  </property>
  <property fmtid="{D5CDD505-2E9C-101B-9397-08002B2CF9AE}" pid="14" name="FSC#ELAKGOV@1.1001:PersonalSubjFirstName">
    <vt:lpwstr/>
  </property>
  <property fmtid="{D5CDD505-2E9C-101B-9397-08002B2CF9AE}" pid="15" name="FSC#ELAKGOV@1.1001:PersonalSubjGender">
    <vt:lpwstr/>
  </property>
  <property fmtid="{D5CDD505-2E9C-101B-9397-08002B2CF9AE}" pid="16" name="FSC#COOELAK@1.1001:BaseNumber">
    <vt:lpwstr>07.03.04</vt:lpwstr>
  </property>
  <property fmtid="{D5CDD505-2E9C-101B-9397-08002B2CF9AE}" pid="17" name="FSC#COOELAK@1.1001:SettlementApprovedAt">
    <vt:lpwstr/>
  </property>
  <property fmtid="{D5CDD505-2E9C-101B-9397-08002B2CF9AE}" pid="18" name="FSC#COOELAK@1.1001:ExternalDate">
    <vt:lpwstr/>
  </property>
  <property fmtid="{D5CDD505-2E9C-101B-9397-08002B2CF9AE}" pid="19" name="FSC#COOELAK@1.1001:ApproverTitle">
    <vt:lpwstr/>
  </property>
  <property fmtid="{D5CDD505-2E9C-101B-9397-08002B2CF9AE}" pid="20" name="FSC#COOELAK@1.1001:ApproverSurName">
    <vt:lpwstr/>
  </property>
  <property fmtid="{D5CDD505-2E9C-101B-9397-08002B2CF9AE}" pid="21" name="FSC#COOELAK@1.1001:ApproverFirstName">
    <vt:lpwstr/>
  </property>
  <property fmtid="{D5CDD505-2E9C-101B-9397-08002B2CF9AE}" pid="22" name="FSC#COOELAK@1.1001:ProcessResponsibleFax">
    <vt:lpwstr/>
  </property>
  <property fmtid="{D5CDD505-2E9C-101B-9397-08002B2CF9AE}" pid="23" name="FSC#COOELAK@1.1001:ProcessResponsibleMail">
    <vt:lpwstr/>
  </property>
  <property fmtid="{D5CDD505-2E9C-101B-9397-08002B2CF9AE}" pid="24" name="FSC#COOELAK@1.1001:ProcessResponsiblePhone">
    <vt:lpwstr/>
  </property>
  <property fmtid="{D5CDD505-2E9C-101B-9397-08002B2CF9AE}" pid="25" name="FSC#COOELAK@1.1001:ProcessResponsible">
    <vt:lpwstr/>
  </property>
  <property fmtid="{D5CDD505-2E9C-101B-9397-08002B2CF9AE}" pid="26" name="FSC#COOELAK@1.1001:IncomingSubject">
    <vt:lpwstr/>
  </property>
  <property fmtid="{D5CDD505-2E9C-101B-9397-08002B2CF9AE}" pid="27" name="FSC#COOELAK@1.1001:IncomingNumber">
    <vt:lpwstr/>
  </property>
  <property fmtid="{D5CDD505-2E9C-101B-9397-08002B2CF9AE}" pid="28" name="FSC#COOELAK@1.1001:ExternalRef">
    <vt:lpwstr/>
  </property>
  <property fmtid="{D5CDD505-2E9C-101B-9397-08002B2CF9AE}" pid="29" name="FSC#COOELAK@1.1001:FileRefBarCode">
    <vt:lpwstr>*Personelle Anforderungen (0064/2008/GA)*</vt:lpwstr>
  </property>
  <property fmtid="{D5CDD505-2E9C-101B-9397-08002B2CF9AE}" pid="30" name="FSC#COOELAK@1.1001:RefBarCode">
    <vt:lpwstr>*Berechnung Stellenplan TG*</vt:lpwstr>
  </property>
  <property fmtid="{D5CDD505-2E9C-101B-9397-08002B2CF9AE}" pid="31" name="FSC#COOELAK@1.1001:ObjBarCode">
    <vt:lpwstr>*COO.2103.100.2.4665801*</vt:lpwstr>
  </property>
  <property fmtid="{D5CDD505-2E9C-101B-9397-08002B2CF9AE}" pid="32" name="FSC#COOELAK@1.1001:Priority">
    <vt:lpwstr/>
  </property>
  <property fmtid="{D5CDD505-2E9C-101B-9397-08002B2CF9AE}" pid="33" name="FSC#COOELAK@1.1001:OU">
    <vt:lpwstr>Gesundheitsamt (GA)</vt:lpwstr>
  </property>
  <property fmtid="{D5CDD505-2E9C-101B-9397-08002B2CF9AE}" pid="34" name="FSC#COOELAK@1.1001:CreatedAt">
    <vt:lpwstr>19.05.2008 15:02:25</vt:lpwstr>
  </property>
  <property fmtid="{D5CDD505-2E9C-101B-9397-08002B2CF9AE}" pid="35" name="FSC#COOELAK@1.1001:Department">
    <vt:lpwstr>Gesundheitsamt (GA)</vt:lpwstr>
  </property>
  <property fmtid="{D5CDD505-2E9C-101B-9397-08002B2CF9AE}" pid="36" name="FSC#COOELAK@1.1001:ApprovedAt">
    <vt:lpwstr/>
  </property>
  <property fmtid="{D5CDD505-2E9C-101B-9397-08002B2CF9AE}" pid="37" name="FSC#COOELAK@1.1001:ApprovedBy">
    <vt:lpwstr/>
  </property>
  <property fmtid="{D5CDD505-2E9C-101B-9397-08002B2CF9AE}" pid="38" name="FSC#COOELAK@1.1001:DispatchedAt">
    <vt:lpwstr/>
  </property>
  <property fmtid="{D5CDD505-2E9C-101B-9397-08002B2CF9AE}" pid="39" name="FSC#COOELAK@1.1001:DispatchedBy">
    <vt:lpwstr/>
  </property>
  <property fmtid="{D5CDD505-2E9C-101B-9397-08002B2CF9AE}" pid="40" name="FSC#COOELAK@1.1001:OwnerFaxExtension">
    <vt:lpwstr/>
  </property>
  <property fmtid="{D5CDD505-2E9C-101B-9397-08002B2CF9AE}" pid="41" name="FSC#COOELAK@1.1001:OwnerExtension">
    <vt:lpwstr>+41 52 724 26 68</vt:lpwstr>
  </property>
  <property fmtid="{D5CDD505-2E9C-101B-9397-08002B2CF9AE}" pid="42" name="FSC#COOELAK@1.1001:Owner">
    <vt:lpwstr> Soppelsa</vt:lpwstr>
  </property>
  <property fmtid="{D5CDD505-2E9C-101B-9397-08002B2CF9AE}" pid="43" name="FSC#COOELAK@1.1001:Organization">
    <vt:lpwstr/>
  </property>
  <property fmtid="{D5CDD505-2E9C-101B-9397-08002B2CF9AE}" pid="44" name="FSC#COOELAK@1.1001:FileRefOU">
    <vt:lpwstr/>
  </property>
  <property fmtid="{D5CDD505-2E9C-101B-9397-08002B2CF9AE}" pid="45" name="FSC#COOELAK@1.1001:FileRefOrdinal">
    <vt:lpwstr>64</vt:lpwstr>
  </property>
  <property fmtid="{D5CDD505-2E9C-101B-9397-08002B2CF9AE}" pid="46" name="FSC#COOELAK@1.1001:FileRefYear">
    <vt:lpwstr>2008</vt:lpwstr>
  </property>
  <property fmtid="{D5CDD505-2E9C-101B-9397-08002B2CF9AE}" pid="47" name="FSC#COOELAK@1.1001:FileReference">
    <vt:lpwstr>Personelle Anforderungen (0064/2008/GA)</vt:lpwstr>
  </property>
  <property fmtid="{D5CDD505-2E9C-101B-9397-08002B2CF9AE}" pid="48" name="FSC#COOELAK@1.1001:Subject">
    <vt:lpwstr/>
  </property>
  <property fmtid="{D5CDD505-2E9C-101B-9397-08002B2CF9AE}" pid="49" name="FSC#FSCIBISDOCPROPS@15.1400:RRSessionDate">
    <vt:lpwstr>Nicht verfügbar</vt:lpwstr>
  </property>
  <property fmtid="{D5CDD505-2E9C-101B-9397-08002B2CF9AE}" pid="50" name="FSC#FSCIBISDOCPROPS@15.1400:RRBNumber">
    <vt:lpwstr>Nicht verfügbar</vt:lpwstr>
  </property>
  <property fmtid="{D5CDD505-2E9C-101B-9397-08002B2CF9AE}" pid="51" name="FSC#FSCIBISDOCPROPS@15.1400:TopLevelSubjectGroupPosNumber">
    <vt:lpwstr>07.03.04</vt:lpwstr>
  </property>
  <property fmtid="{D5CDD505-2E9C-101B-9397-08002B2CF9AE}" pid="52" name="FSC#FSCIBISDOCPROPS@15.1400:TopLevelDossierResponsible">
    <vt:lpwstr>Soppelsa, Lisbeth</vt:lpwstr>
  </property>
  <property fmtid="{D5CDD505-2E9C-101B-9397-08002B2CF9AE}" pid="53" name="FSC#FSCIBISDOCPROPS@15.1400:TopLevelDossierRespOrgShortname">
    <vt:lpwstr>GA</vt:lpwstr>
  </property>
  <property fmtid="{D5CDD505-2E9C-101B-9397-08002B2CF9AE}" pid="54" name="FSC#FSCIBISDOCPROPS@15.1400:TopLevelDossierTitel">
    <vt:lpwstr>Personelle Anforderungen</vt:lpwstr>
  </property>
  <property fmtid="{D5CDD505-2E9C-101B-9397-08002B2CF9AE}" pid="55" name="FSC#FSCIBISDOCPROPS@15.1400:TopLevelDossierYear">
    <vt:lpwstr>2008</vt:lpwstr>
  </property>
  <property fmtid="{D5CDD505-2E9C-101B-9397-08002B2CF9AE}" pid="56" name="FSC#FSCIBISDOCPROPS@15.1400:TopLevelDossierNumber">
    <vt:lpwstr>64</vt:lpwstr>
  </property>
  <property fmtid="{D5CDD505-2E9C-101B-9397-08002B2CF9AE}" pid="57" name="FSC#FSCIBISDOCPROPS@15.1400:TopLevelDossierName">
    <vt:lpwstr>Personelle Anforderungen (0064/2008/GA)</vt:lpwstr>
  </property>
  <property fmtid="{D5CDD505-2E9C-101B-9397-08002B2CF9AE}" pid="58" name="FSC#FSCIBISDOCPROPS@15.1400:TitleSubFile">
    <vt:lpwstr>Dokumente</vt:lpwstr>
  </property>
  <property fmtid="{D5CDD505-2E9C-101B-9397-08002B2CF9AE}" pid="59" name="FSC#FSCIBISDOCPROPS@15.1400:TopLevelSubfileNumber">
    <vt:lpwstr>1</vt:lpwstr>
  </property>
  <property fmtid="{D5CDD505-2E9C-101B-9397-08002B2CF9AE}" pid="60" name="FSC#FSCIBISDOCPROPS@15.1400:TopLevelSubfileName">
    <vt:lpwstr>Dokumente (001)</vt:lpwstr>
  </property>
  <property fmtid="{D5CDD505-2E9C-101B-9397-08002B2CF9AE}" pid="61" name="FSC#FSCIBISDOCPROPS@15.1400:GroupShortName">
    <vt:lpwstr>GA</vt:lpwstr>
  </property>
  <property fmtid="{D5CDD505-2E9C-101B-9397-08002B2CF9AE}" pid="62" name="FSC#FSCIBISDOCPROPS@15.1400:OwnerAbbreviation">
    <vt:lpwstr/>
  </property>
  <property fmtid="{D5CDD505-2E9C-101B-9397-08002B2CF9AE}" pid="63" name="FSC#FSCIBISDOCPROPS@15.1400:Owner">
    <vt:lpwstr>Soppelsa, Lisbeth</vt:lpwstr>
  </property>
  <property fmtid="{D5CDD505-2E9C-101B-9397-08002B2CF9AE}" pid="64" name="FSC#FSCIBISDOCPROPS@15.1400:Subject">
    <vt:lpwstr>Nicht verfügbar</vt:lpwstr>
  </property>
  <property fmtid="{D5CDD505-2E9C-101B-9397-08002B2CF9AE}" pid="65" name="FSC#FSCIBISDOCPROPS@15.1400:Objectname">
    <vt:lpwstr>Berechnung Stellenplan TG</vt:lpwstr>
  </property>
  <property fmtid="{D5CDD505-2E9C-101B-9397-08002B2CF9AE}" pid="66" name="FSC#COOSYSTEM@1.1:Container">
    <vt:lpwstr>COO.2103.100.2.4665801</vt:lpwstr>
  </property>
</Properties>
</file>