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5490" windowHeight="4590" activeTab="6"/>
  </bookViews>
  <sheets>
    <sheet name="Abfrage" sheetId="1" r:id="rId1"/>
    <sheet name="Grafiken" sheetId="2" r:id="rId2"/>
    <sheet name="2000" sheetId="3" r:id="rId3"/>
    <sheet name="2001" sheetId="4" r:id="rId4"/>
    <sheet name="2002" sheetId="5" r:id="rId5"/>
    <sheet name="2003" sheetId="6" r:id="rId6"/>
    <sheet name="2004" sheetId="7" r:id="rId7"/>
  </sheets>
  <definedNames>
    <definedName name="_xlnm.Print_Area" localSheetId="0">'Abfrage'!$A$1:$G$158</definedName>
    <definedName name="_xlnm.Print_Titles" localSheetId="2">'2000'!$A:$A</definedName>
    <definedName name="_xlnm.Print_Titles" localSheetId="3">'2001'!$A:$A</definedName>
    <definedName name="_xlnm.Print_Titles" localSheetId="4">'2002'!$A:$A</definedName>
    <definedName name="_xlnm.Print_Titles" localSheetId="5">'2003'!$A:$A</definedName>
    <definedName name="_xlnm.Print_Titles" localSheetId="6">'2004'!$A:$A</definedName>
    <definedName name="_xlnm.Print_Titles" localSheetId="0">'Abfrage'!$1:$3</definedName>
  </definedNames>
  <calcPr fullCalcOnLoad="1"/>
</workbook>
</file>

<file path=xl/sharedStrings.xml><?xml version="1.0" encoding="utf-8"?>
<sst xmlns="http://schemas.openxmlformats.org/spreadsheetml/2006/main" count="981" uniqueCount="235">
  <si>
    <t>Bilten</t>
  </si>
  <si>
    <t>Diesbach</t>
  </si>
  <si>
    <t>Elm</t>
  </si>
  <si>
    <t>Engi</t>
  </si>
  <si>
    <t>Ennenda</t>
  </si>
  <si>
    <t>Filzbach</t>
  </si>
  <si>
    <t>Glarus</t>
  </si>
  <si>
    <t>Haslen</t>
  </si>
  <si>
    <t>Hätzingen</t>
  </si>
  <si>
    <t>Linthal</t>
  </si>
  <si>
    <t>Matt</t>
  </si>
  <si>
    <t>Mitlödi</t>
  </si>
  <si>
    <t>Mühlehorn</t>
  </si>
  <si>
    <t>Näfels</t>
  </si>
  <si>
    <t>Netstal</t>
  </si>
  <si>
    <t>Nidfurn</t>
  </si>
  <si>
    <t>Niederurnen</t>
  </si>
  <si>
    <t>Obstalden</t>
  </si>
  <si>
    <t>Riedern</t>
  </si>
  <si>
    <t>Rüti</t>
  </si>
  <si>
    <t>Sool</t>
  </si>
  <si>
    <t>Schwanden</t>
  </si>
  <si>
    <t>Aufwand</t>
  </si>
  <si>
    <t>Ertrag</t>
  </si>
  <si>
    <t>Passivzinsen</t>
  </si>
  <si>
    <t>Vermögenserträge</t>
  </si>
  <si>
    <t>Finanzvermögen</t>
  </si>
  <si>
    <t>Verwaltungsvermögen</t>
  </si>
  <si>
    <t>Bilanzfehlbetrag</t>
  </si>
  <si>
    <t>Fremdkapital</t>
  </si>
  <si>
    <t>Eigenkapital</t>
  </si>
  <si>
    <t>Schwändi</t>
  </si>
  <si>
    <t>Braunwald</t>
  </si>
  <si>
    <t>Leuggelbach</t>
  </si>
  <si>
    <t>Luchsingen</t>
  </si>
  <si>
    <t>Mollis</t>
  </si>
  <si>
    <t>Oberurnen</t>
  </si>
  <si>
    <t>Absolute Steuerkraft</t>
  </si>
  <si>
    <t>Betschwanden</t>
  </si>
  <si>
    <t>SFG</t>
  </si>
  <si>
    <t>SFA</t>
  </si>
  <si>
    <t>ZBA</t>
  </si>
  <si>
    <t>KDA</t>
  </si>
  <si>
    <t>Zinsbelastungsanteil</t>
  </si>
  <si>
    <t>Kapitaldienstanteil</t>
  </si>
  <si>
    <t>Selbstfinanzierungsanteil</t>
  </si>
  <si>
    <t>Selbstfinanzierungsgrad</t>
  </si>
  <si>
    <t>Minimum</t>
  </si>
  <si>
    <t>Maximum</t>
  </si>
  <si>
    <t>Median</t>
  </si>
  <si>
    <t>Veränderung</t>
  </si>
  <si>
    <t>absolute Steuerkraft</t>
  </si>
  <si>
    <t>Steuerkraftindex</t>
  </si>
  <si>
    <t>mittlere Wohnbevölkerung</t>
  </si>
  <si>
    <t>ord. Abschreibungen Verw.vermögen</t>
  </si>
  <si>
    <t>zus. Abschreibungen Verw.vermögen</t>
  </si>
  <si>
    <t>Verpflichtungen Spezialfinanzierungen</t>
  </si>
  <si>
    <t>Mittelwert</t>
  </si>
  <si>
    <t>Steuerfuss</t>
  </si>
  <si>
    <t>alle Gemeinden</t>
  </si>
  <si>
    <t>Nettoinvestitionen</t>
  </si>
  <si>
    <t>Überschuss (+), Fehlbetrag (-)</t>
  </si>
  <si>
    <t>2. Laufende Rechnung</t>
  </si>
  <si>
    <t>3. Investitionsrechnung</t>
  </si>
  <si>
    <t>4. Bestandesrechnung</t>
  </si>
  <si>
    <t>5. Kennzahlen</t>
  </si>
  <si>
    <t>Mittlere Wohnbevölkerung</t>
  </si>
  <si>
    <t>2. Laufende Rechnung (Fortsetzung)</t>
  </si>
  <si>
    <t xml:space="preserve">relative Steuerkraft   </t>
  </si>
  <si>
    <t>bereinigter Selbstfinanzierungsanteil</t>
  </si>
  <si>
    <t>Summe</t>
  </si>
  <si>
    <t>1. Allgemeine Angaben (alle Jahr 2000)</t>
  </si>
  <si>
    <t>Mittlere Wohnbev. 1998</t>
  </si>
  <si>
    <t>Mittlere Wohnbev. 1999</t>
  </si>
  <si>
    <t>1. Allgemeine Angaben (alle Jahr 2001)</t>
  </si>
  <si>
    <t>Mittlere Wohnbev. 2000</t>
  </si>
  <si>
    <t>30 Perwsonalaufwand</t>
  </si>
  <si>
    <t>31 Sachaufwand</t>
  </si>
  <si>
    <t>32 Passivzinsen</t>
  </si>
  <si>
    <t>330 Abschreibungen Finanzvermögen</t>
  </si>
  <si>
    <t>331 ord. Abschreibungen Verwaltungsvermögen</t>
  </si>
  <si>
    <t>332 zusätzl. Abschreibungen Verwaltungsvermögen</t>
  </si>
  <si>
    <t>33 Total Abschreibungen</t>
  </si>
  <si>
    <t>34 Anteile und Beiträge ohne Zweckbindungen</t>
  </si>
  <si>
    <t>35 Entschäd.f.Dienstleist.anderer Gemeinwesen</t>
  </si>
  <si>
    <t>36 Betriebs- und Defizitbeiträge</t>
  </si>
  <si>
    <t>37 Durchlaufende Beiträge</t>
  </si>
  <si>
    <t>380 Einlagen in Spezialfinanzierungen</t>
  </si>
  <si>
    <t>381 Einlagen in Spezialfonds</t>
  </si>
  <si>
    <t>382 Einlagen in Verpfl.f.Vorfinanzierungen</t>
  </si>
  <si>
    <t>383 Einlagen in Verpfl.f.Sonderrechnungen</t>
  </si>
  <si>
    <t>384 Einlagen in Rückstellungen</t>
  </si>
  <si>
    <t>38 Einlagen in Spezi,Stifttungen,Rückstell.</t>
  </si>
  <si>
    <t>39 Interne Verrechnungen</t>
  </si>
  <si>
    <t>3 Total Aufwand LR</t>
  </si>
  <si>
    <t>400 Einkommens- und Vermögenssteuern</t>
  </si>
  <si>
    <t>401 Gewinn- und Kapitalsteuern</t>
  </si>
  <si>
    <t>403 Vermögenssteuern</t>
  </si>
  <si>
    <t>406 Besitz- und Aufwandsteuern</t>
  </si>
  <si>
    <t>40 Steuern</t>
  </si>
  <si>
    <t>41 Erträge aus Reglien und Konzessionen</t>
  </si>
  <si>
    <t>42 Vermögenserträge</t>
  </si>
  <si>
    <t>424 davon Buchgewinne Anlagen Finanzvermögen</t>
  </si>
  <si>
    <t>43 Entgelte</t>
  </si>
  <si>
    <t>44 Anteile u. Beiträge ohne Zweckbindung</t>
  </si>
  <si>
    <t>45 Rückerstattungen von Gemeinwesen</t>
  </si>
  <si>
    <t>46 Beiträge mit Zweckbindung</t>
  </si>
  <si>
    <t>47 Durchlaufende Beiträge</t>
  </si>
  <si>
    <t>480 Entnahmen aus Spezialfinanzierungen</t>
  </si>
  <si>
    <t>481 Entnahmen aus Spezialfonds</t>
  </si>
  <si>
    <t>482 Entnahmen aus Verpfl.f.Vorfinanzierungen</t>
  </si>
  <si>
    <t>483 Entnahmen aus Verpfl.f.Sonderrechnungen</t>
  </si>
  <si>
    <t>484 Entnahmen aus Rückstellungen</t>
  </si>
  <si>
    <t>48 Entnahmen aus Spezi,Stiftungen,Rückstell.</t>
  </si>
  <si>
    <t>49 Interne Verrechnungen</t>
  </si>
  <si>
    <t>4 Total Ertrag LR</t>
  </si>
  <si>
    <t>912 Ertragsüberschuss laufende Rechnung</t>
  </si>
  <si>
    <t>913 Aufwandüberschuss laufende Rechnung</t>
  </si>
  <si>
    <t>KONTROLLE</t>
  </si>
  <si>
    <t>50 Sachgüter</t>
  </si>
  <si>
    <t>52 Darlehen und Beteiligungen</t>
  </si>
  <si>
    <t>55 Einlagen in Spezialfonds</t>
  </si>
  <si>
    <t>56 Investitionsbeiträge</t>
  </si>
  <si>
    <t>57 Durchlaufende Beiträge</t>
  </si>
  <si>
    <t>58 Übrige zu aktivierende Ausgaben</t>
  </si>
  <si>
    <t>5 Total Ausgaben IR</t>
  </si>
  <si>
    <t>60 Abgang von Sachgütern</t>
  </si>
  <si>
    <t>61 Nutzungsabgaben u. Vorteilsentgelte</t>
  </si>
  <si>
    <t>62 Rückzlg.von Darlehen u.Beteiligungen</t>
  </si>
  <si>
    <t>63 Rückerstattungen für Sachgüter</t>
  </si>
  <si>
    <t>64 Rückzahlung von Investitionsbeiträgen</t>
  </si>
  <si>
    <t>66 Beiträge mit Zweckbindung</t>
  </si>
  <si>
    <t>65 Entnahmen aus Spezialfonds u.Vorzinanz.</t>
  </si>
  <si>
    <t>67 Durchlaufende Beiträge</t>
  </si>
  <si>
    <t>6 Total Einnahmen IR</t>
  </si>
  <si>
    <t>590 Passivierte Einnahmen</t>
  </si>
  <si>
    <t>592 Übertr.Einnahmenüberschuss in Lauf.Re.</t>
  </si>
  <si>
    <t>690 Aktivierte Ausgaben</t>
  </si>
  <si>
    <t>3. Investitionsrechnung (Fortsetzung)</t>
  </si>
  <si>
    <t>942-949 Aufwand Liegensch.im Finanzvermög.(Brutto)</t>
  </si>
  <si>
    <t>10 Finanzvermögen</t>
  </si>
  <si>
    <t>11 Verwaltungvermögen</t>
  </si>
  <si>
    <t>19 Bilanzvehlbetrag</t>
  </si>
  <si>
    <t>1 Aktiven</t>
  </si>
  <si>
    <t>20 Fremdkapital</t>
  </si>
  <si>
    <t>28 Verpflichtungen Spezialfinanzierungen</t>
  </si>
  <si>
    <t>18 Vorschüsse Spezialfinanzierungen</t>
  </si>
  <si>
    <t>29 Eigenkapital</t>
  </si>
  <si>
    <t>2 Passiven</t>
  </si>
  <si>
    <t>Selbstfinanzierung</t>
  </si>
  <si>
    <t>bereinigte Selbstfinanzierung</t>
  </si>
  <si>
    <t>Finanzertrag</t>
  </si>
  <si>
    <t>Nettozinsen</t>
  </si>
  <si>
    <t>Kapitaldienst</t>
  </si>
  <si>
    <t>Abschreibungssatz Verwaltungsvermögen</t>
  </si>
  <si>
    <t>Verschuldungsfaktor</t>
  </si>
  <si>
    <t>Abschreibungsbedarf f.ord.Abschreibung.</t>
  </si>
  <si>
    <t>Vorschüsse Spezialfinanzierungen</t>
  </si>
  <si>
    <t>TOTAL AKTIVEN</t>
  </si>
  <si>
    <t>TOTAL PASSIVEN</t>
  </si>
  <si>
    <t>Nettoschuld(-)/Nettovermögen(+)</t>
  </si>
  <si>
    <t>Nettoschuld(-) / Nettovermögen(+)</t>
  </si>
  <si>
    <t>Cash flow(+)/Cash loss(-)</t>
  </si>
  <si>
    <t>Cash flow(+) / Cash loss(-)</t>
  </si>
  <si>
    <t>Aufwand LR vor Abschreib u. Einl.Rückst.</t>
  </si>
  <si>
    <t>Ertrag LR vor Entnahme Rückst.</t>
  </si>
  <si>
    <t>Einlagen(-)/Entnahmen(+) Rückstellung.</t>
  </si>
  <si>
    <t>Einlagen(-) / Entnahmen(+) Rückstellungen</t>
  </si>
  <si>
    <t>Aufwandüberschuss(-) / Ertragsüberschuss(+)</t>
  </si>
  <si>
    <t>Aktivierte Ausgaben</t>
  </si>
  <si>
    <t>Passivierte Einnahmen</t>
  </si>
  <si>
    <t>Zunahme(+)/Abnahme(-)Nettoinvestit.</t>
  </si>
  <si>
    <t>Übertr.Einnahmenübersch.in lauf.Re.</t>
  </si>
  <si>
    <t>Zunahme(+) / Abnahem(-) Nettoinvestitionen</t>
  </si>
  <si>
    <t>Zunahme(-)/Abnahme(+)Nettoinvestit.</t>
  </si>
  <si>
    <t>Abschreibungen Verw.Vermögen</t>
  </si>
  <si>
    <t>Aufwand-(-)/Ertrags-(+) Überschuss</t>
  </si>
  <si>
    <t>Finanzier.-Fehlbetrag(-)/-Überschuss(+)</t>
  </si>
  <si>
    <t>Abschreibungen Verwaltungsvermögen</t>
  </si>
  <si>
    <t>Finanzierungs-Fehlbetrag(-)/-Überschuss(+)</t>
  </si>
  <si>
    <t xml:space="preserve">Passivierungen </t>
  </si>
  <si>
    <t>Passivierungen (Inves.Einn.u.Abschreibungen</t>
  </si>
  <si>
    <t>Aktivierungen</t>
  </si>
  <si>
    <t>Zunahme(+)/Abnahme(-) des Kapitals</t>
  </si>
  <si>
    <t>Zunahme(+) / Abnahme(-) des Kapitals</t>
  </si>
  <si>
    <t>Abschreibungssatz Verw.vermögen</t>
  </si>
  <si>
    <t>Abschreibungsbedarf f.ordentl.Abschr.</t>
  </si>
  <si>
    <t>Personalaufwand</t>
  </si>
  <si>
    <t>Abschreibungen Finanzvermögen</t>
  </si>
  <si>
    <t>Buchgewinne Anlagen Finanzvermögen</t>
  </si>
  <si>
    <t>Steuerertrag</t>
  </si>
  <si>
    <t>relative Staatssteuerkraft je Einwohner</t>
  </si>
  <si>
    <t>Index der relativen Steuerkraft</t>
  </si>
  <si>
    <t>Nettoschuld(-)/Nettovermög.(+)pro Kopf</t>
  </si>
  <si>
    <t>Nettozinsen pro Kopf</t>
  </si>
  <si>
    <t>Steuerertrag pro Kopf</t>
  </si>
  <si>
    <t>Nettoinvestitionen pro Kopf</t>
  </si>
  <si>
    <t>Finanz.Fehlbetrag(-)/Überschuss(+)p.K.</t>
  </si>
  <si>
    <t>Nettoschuld(-) / Nettovermögen(+) pro Kopf</t>
  </si>
  <si>
    <t>Finanz.Fehlbetrag(-) / -Überschuss(+) pro Kopf</t>
  </si>
  <si>
    <t>1. Allgemeine Angaben (alle Jahr 2002)</t>
  </si>
  <si>
    <t>1. Allgemeine Angaben (alle Jahr 2003)</t>
  </si>
  <si>
    <t>1. Allgemeine Angaben (alle Jahr 2004)</t>
  </si>
  <si>
    <t>BESTANDESRECHNUNG</t>
  </si>
  <si>
    <t>LAUFENDE RECHNUNG</t>
  </si>
  <si>
    <t>INVESTITIONSRECHNUNG</t>
  </si>
  <si>
    <t>FINANZIERUNG</t>
  </si>
  <si>
    <t>KAPITALVERÄNDERUNG</t>
  </si>
  <si>
    <t>FINANZKENNZAHLEN</t>
  </si>
  <si>
    <t>STEUERN</t>
  </si>
  <si>
    <t>STATISTISCHE ANGABEN</t>
  </si>
  <si>
    <t>PRO-KOPF-KENNZAHLEN</t>
  </si>
  <si>
    <t>Aufwand-(-)/Ertrags-(+)Überschuss LR</t>
  </si>
  <si>
    <t>Nettoschuld(-)/Nettovermögen</t>
  </si>
  <si>
    <t>405 (404) Erbschafts-u.Schnekungssteuern</t>
  </si>
  <si>
    <t>Auswahl des Tagwens:</t>
  </si>
  <si>
    <t>Tagwen Linthal-Dorf</t>
  </si>
  <si>
    <t>Tagwen Linthal-Ennetlinth</t>
  </si>
  <si>
    <t>Tagwen Linthal-Matt</t>
  </si>
  <si>
    <t>NIEDERURNEN</t>
  </si>
  <si>
    <t>OBERURNEN</t>
  </si>
  <si>
    <t>MOLLIS</t>
  </si>
  <si>
    <t>TAGWEN LINTHAL-DORF</t>
  </si>
  <si>
    <t>TAGWEN LINTHAL-ENNETLINTH</t>
  </si>
  <si>
    <t>TAGWEN LINTHAL-MATT</t>
  </si>
  <si>
    <t>Total</t>
  </si>
  <si>
    <t>TOTAL</t>
  </si>
  <si>
    <t>bereinigter Selbstfinanzierungsgrad</t>
  </si>
  <si>
    <t>Gegenseitig unterstützungspflichtiges Vermögen</t>
  </si>
  <si>
    <t>Gegenseitige Unterstützungspflicht</t>
  </si>
  <si>
    <t>KERENZERBERG</t>
  </si>
  <si>
    <t>UNTERLAND</t>
  </si>
  <si>
    <t>MITTELLAND</t>
  </si>
  <si>
    <t>SERNFTAL</t>
  </si>
  <si>
    <t>HINTERLAND</t>
  </si>
</sst>
</file>

<file path=xl/styles.xml><?xml version="1.0" encoding="utf-8"?>
<styleSheet xmlns="http://schemas.openxmlformats.org/spreadsheetml/2006/main">
  <numFmts count="3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######0"/>
    <numFmt numFmtId="165" formatCode="0.00_ ;[Red]\-0.00\ "/>
    <numFmt numFmtId="166" formatCode="#,##0.00_ ;[Red]\-#,##0.00\ "/>
    <numFmt numFmtId="167" formatCode="#,##0_ ;[Red]\-#,##0\ "/>
    <numFmt numFmtId="168" formatCode="0.0%"/>
    <numFmt numFmtId="169" formatCode="0.000%"/>
    <numFmt numFmtId="170" formatCode="0.0000%"/>
    <numFmt numFmtId="171" formatCode="0.00000%"/>
    <numFmt numFmtId="172" formatCode="0.000000%"/>
    <numFmt numFmtId="173" formatCode="0.0000000%"/>
    <numFmt numFmtId="174" formatCode="_ * #,##0.0_ ;_ * \-#,##0.0_ ;_ * &quot;-&quot;??_ ;_ @_ "/>
    <numFmt numFmtId="175" formatCode="_ * #,##0_ ;_ * \-#,##0_ ;_ * &quot;-&quot;??_ ;_ @_ "/>
    <numFmt numFmtId="176" formatCode="#,##0_ ;\-#,##0\ "/>
    <numFmt numFmtId="177" formatCode="0.000000"/>
    <numFmt numFmtId="178" formatCode="0.00000"/>
    <numFmt numFmtId="179" formatCode="0.0000"/>
    <numFmt numFmtId="180" formatCode="0.000"/>
    <numFmt numFmtId="181" formatCode="_ * #,##0.0_ ;_ * \-#,##0.0_ ;_ * &quot;-&quot;?_ ;_ @_ "/>
    <numFmt numFmtId="182" formatCode="_ * #,##0.0_ ;_ * \-#,##0.0_ ;_ * &quot;-&quot;_ ;_ @_ "/>
    <numFmt numFmtId="183" formatCode="_ * #,##0.00_ ;_ * \-#,##0.00_ ;_ * &quot;-&quot;_ ;_ @_ "/>
    <numFmt numFmtId="184" formatCode="_ * #,##0.000_ ;_ * \-#,##0.000_ ;_ * &quot;-&quot;??_ ;_ @_ "/>
    <numFmt numFmtId="185" formatCode="#,##0.0"/>
    <numFmt numFmtId="186" formatCode="_ * #,##0.0000_ ;_ * \-#,##0.0000_ ;_ * &quot;-&quot;??_ ;_ @_ "/>
    <numFmt numFmtId="187" formatCode="0.0000000"/>
    <numFmt numFmtId="188" formatCode="_ * #,##0.000_ ;_ * \-#,##0.000_ ;_ * &quot;-&quot;_ ;_ @_ "/>
    <numFmt numFmtId="189" formatCode="_ * #,##0.0000_ ;_ * \-#,##0.0000_ ;_ * &quot;-&quot;_ ;_ @_ "/>
    <numFmt numFmtId="190" formatCode="_ * #,##0.00000_ ;_ * \-#,##0.00000_ ;_ * &quot;-&quot;_ ;_ @_ "/>
    <numFmt numFmtId="191" formatCode="_ * #,##0.000000_ ;_ * \-#,##0.000000_ ;_ * &quot;-&quot;_ ;_ @_ "/>
    <numFmt numFmtId="192" formatCode="_ * #,##0.0000000_ ;_ * \-#,##0.0000000_ ;_ * &quot;-&quot;_ ;_ @_ "/>
  </numFmts>
  <fonts count="1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sz val="14"/>
      <name val="Arial"/>
      <family val="2"/>
    </font>
    <font>
      <sz val="8.25"/>
      <name val="Arial"/>
      <family val="0"/>
    </font>
    <font>
      <sz val="8"/>
      <name val="Arial"/>
      <family val="0"/>
    </font>
    <font>
      <b/>
      <sz val="9.75"/>
      <name val="Arial"/>
      <family val="2"/>
    </font>
    <font>
      <sz val="7.25"/>
      <name val="Arial"/>
      <family val="2"/>
    </font>
    <font>
      <b/>
      <sz val="10"/>
      <name val="CG Omega"/>
      <family val="2"/>
    </font>
  </fonts>
  <fills count="9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horizontal="center" textRotation="90" wrapText="1"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41" fontId="0" fillId="0" borderId="1" xfId="0" applyNumberFormat="1" applyBorder="1" applyAlignment="1">
      <alignment/>
    </xf>
    <xf numFmtId="0" fontId="0" fillId="0" borderId="0" xfId="0" applyAlignment="1">
      <alignment horizontal="left"/>
    </xf>
    <xf numFmtId="41" fontId="0" fillId="0" borderId="1" xfId="0" applyNumberFormat="1" applyBorder="1" applyAlignment="1">
      <alignment horizontal="left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41" fontId="0" fillId="0" borderId="2" xfId="0" applyNumberFormat="1" applyBorder="1" applyAlignment="1">
      <alignment/>
    </xf>
    <xf numFmtId="4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43" fontId="0" fillId="0" borderId="0" xfId="0" applyNumberFormat="1" applyBorder="1" applyAlignment="1">
      <alignment horizontal="right"/>
    </xf>
    <xf numFmtId="43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168" fontId="2" fillId="0" borderId="3" xfId="17" applyNumberFormat="1" applyFont="1" applyBorder="1" applyAlignment="1">
      <alignment/>
    </xf>
    <xf numFmtId="168" fontId="0" fillId="0" borderId="0" xfId="17" applyNumberFormat="1" applyBorder="1" applyAlignment="1">
      <alignment/>
    </xf>
    <xf numFmtId="168" fontId="0" fillId="0" borderId="0" xfId="17" applyNumberFormat="1" applyAlignment="1">
      <alignment/>
    </xf>
    <xf numFmtId="0" fontId="1" fillId="0" borderId="0" xfId="0" applyFont="1" applyBorder="1" applyAlignment="1">
      <alignment horizontal="right"/>
    </xf>
    <xf numFmtId="175" fontId="0" fillId="0" borderId="0" xfId="15" applyNumberFormat="1" applyBorder="1" applyAlignment="1">
      <alignment/>
    </xf>
    <xf numFmtId="168" fontId="0" fillId="0" borderId="0" xfId="0" applyNumberFormat="1" applyAlignment="1">
      <alignment/>
    </xf>
    <xf numFmtId="175" fontId="0" fillId="0" borderId="0" xfId="15" applyNumberFormat="1" applyAlignment="1">
      <alignment/>
    </xf>
    <xf numFmtId="0" fontId="0" fillId="0" borderId="3" xfId="0" applyBorder="1" applyAlignment="1">
      <alignment horizontal="center" textRotation="90" wrapText="1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175" fontId="2" fillId="0" borderId="3" xfId="15" applyNumberFormat="1" applyFont="1" applyBorder="1" applyAlignment="1">
      <alignment/>
    </xf>
    <xf numFmtId="43" fontId="2" fillId="0" borderId="3" xfId="15" applyFont="1" applyBorder="1" applyAlignment="1">
      <alignment/>
    </xf>
    <xf numFmtId="168" fontId="2" fillId="0" borderId="7" xfId="17" applyNumberFormat="1" applyFont="1" applyBorder="1" applyAlignment="1">
      <alignment/>
    </xf>
    <xf numFmtId="175" fontId="2" fillId="0" borderId="8" xfId="15" applyNumberFormat="1" applyFont="1" applyBorder="1" applyAlignment="1">
      <alignment/>
    </xf>
    <xf numFmtId="43" fontId="2" fillId="0" borderId="8" xfId="15" applyFont="1" applyBorder="1" applyAlignment="1">
      <alignment/>
    </xf>
    <xf numFmtId="168" fontId="2" fillId="0" borderId="8" xfId="17" applyNumberFormat="1" applyFont="1" applyBorder="1" applyAlignment="1">
      <alignment/>
    </xf>
    <xf numFmtId="168" fontId="2" fillId="0" borderId="9" xfId="17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43" fontId="0" fillId="0" borderId="1" xfId="15" applyBorder="1" applyAlignment="1">
      <alignment horizontal="left"/>
    </xf>
    <xf numFmtId="43" fontId="0" fillId="0" borderId="1" xfId="15" applyBorder="1" applyAlignment="1">
      <alignment/>
    </xf>
    <xf numFmtId="43" fontId="0" fillId="0" borderId="2" xfId="15" applyBorder="1" applyAlignment="1">
      <alignment/>
    </xf>
    <xf numFmtId="0" fontId="0" fillId="0" borderId="12" xfId="0" applyBorder="1" applyAlignment="1">
      <alignment horizontal="center" textRotation="90" wrapText="1"/>
    </xf>
    <xf numFmtId="3" fontId="0" fillId="0" borderId="1" xfId="0" applyNumberFormat="1" applyBorder="1" applyAlignment="1">
      <alignment horizontal="right"/>
    </xf>
    <xf numFmtId="41" fontId="0" fillId="1" borderId="1" xfId="0" applyNumberFormat="1" applyFill="1" applyBorder="1" applyAlignment="1">
      <alignment/>
    </xf>
    <xf numFmtId="43" fontId="0" fillId="1" borderId="1" xfId="15" applyFill="1" applyBorder="1" applyAlignment="1">
      <alignment/>
    </xf>
    <xf numFmtId="0" fontId="0" fillId="0" borderId="13" xfId="0" applyBorder="1" applyAlignment="1">
      <alignment horizontal="center" textRotation="90" wrapText="1"/>
    </xf>
    <xf numFmtId="164" fontId="0" fillId="0" borderId="14" xfId="0" applyNumberFormat="1" applyBorder="1" applyAlignment="1">
      <alignment/>
    </xf>
    <xf numFmtId="41" fontId="0" fillId="1" borderId="14" xfId="0" applyNumberFormat="1" applyFill="1" applyBorder="1" applyAlignment="1">
      <alignment/>
    </xf>
    <xf numFmtId="41" fontId="0" fillId="0" borderId="14" xfId="0" applyNumberFormat="1" applyBorder="1" applyAlignment="1">
      <alignment/>
    </xf>
    <xf numFmtId="41" fontId="0" fillId="0" borderId="15" xfId="0" applyNumberFormat="1" applyBorder="1" applyAlignment="1">
      <alignment/>
    </xf>
    <xf numFmtId="0" fontId="0" fillId="0" borderId="13" xfId="0" applyFont="1" applyBorder="1" applyAlignment="1">
      <alignment horizontal="center" textRotation="90" wrapText="1"/>
    </xf>
    <xf numFmtId="164" fontId="0" fillId="1" borderId="14" xfId="0" applyNumberFormat="1" applyFill="1" applyBorder="1" applyAlignment="1">
      <alignment/>
    </xf>
    <xf numFmtId="164" fontId="0" fillId="0" borderId="15" xfId="0" applyNumberForma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 textRotation="90" wrapText="1"/>
    </xf>
    <xf numFmtId="0" fontId="2" fillId="0" borderId="18" xfId="0" applyFont="1" applyBorder="1" applyAlignment="1">
      <alignment horizontal="left"/>
    </xf>
    <xf numFmtId="0" fontId="2" fillId="1" borderId="18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 horizontal="center" textRotation="90" wrapText="1"/>
    </xf>
    <xf numFmtId="0" fontId="1" fillId="0" borderId="20" xfId="0" applyFont="1" applyBorder="1" applyAlignment="1">
      <alignment/>
    </xf>
    <xf numFmtId="0" fontId="0" fillId="0" borderId="3" xfId="0" applyFont="1" applyBorder="1" applyAlignment="1">
      <alignment horizontal="center" textRotation="90" wrapText="1"/>
    </xf>
    <xf numFmtId="0" fontId="0" fillId="2" borderId="0" xfId="0" applyFill="1" applyBorder="1" applyAlignment="1">
      <alignment/>
    </xf>
    <xf numFmtId="0" fontId="1" fillId="0" borderId="21" xfId="0" applyFont="1" applyBorder="1" applyAlignment="1">
      <alignment/>
    </xf>
    <xf numFmtId="168" fontId="0" fillId="0" borderId="1" xfId="17" applyNumberFormat="1" applyBorder="1" applyAlignment="1">
      <alignment horizontal="right"/>
    </xf>
    <xf numFmtId="0" fontId="2" fillId="0" borderId="6" xfId="0" applyFont="1" applyBorder="1" applyAlignment="1">
      <alignment/>
    </xf>
    <xf numFmtId="0" fontId="0" fillId="0" borderId="0" xfId="0" applyFill="1" applyAlignment="1">
      <alignment/>
    </xf>
    <xf numFmtId="175" fontId="2" fillId="0" borderId="0" xfId="15" applyNumberFormat="1" applyFont="1" applyBorder="1" applyAlignment="1">
      <alignment/>
    </xf>
    <xf numFmtId="43" fontId="0" fillId="0" borderId="1" xfId="15" applyBorder="1" applyAlignment="1">
      <alignment horizontal="left"/>
    </xf>
    <xf numFmtId="168" fontId="0" fillId="0" borderId="1" xfId="17" applyNumberFormat="1" applyBorder="1" applyAlignment="1">
      <alignment/>
    </xf>
    <xf numFmtId="168" fontId="0" fillId="0" borderId="22" xfId="17" applyNumberFormat="1" applyBorder="1" applyAlignment="1">
      <alignment/>
    </xf>
    <xf numFmtId="43" fontId="0" fillId="1" borderId="1" xfId="15" applyFill="1" applyBorder="1" applyAlignment="1">
      <alignment/>
    </xf>
    <xf numFmtId="168" fontId="0" fillId="1" borderId="1" xfId="17" applyNumberFormat="1" applyFill="1" applyBorder="1" applyAlignment="1">
      <alignment/>
    </xf>
    <xf numFmtId="168" fontId="0" fillId="1" borderId="22" xfId="17" applyNumberFormat="1" applyFill="1" applyBorder="1" applyAlignment="1">
      <alignment/>
    </xf>
    <xf numFmtId="43" fontId="0" fillId="0" borderId="1" xfId="15" applyBorder="1" applyAlignment="1">
      <alignment/>
    </xf>
    <xf numFmtId="43" fontId="0" fillId="0" borderId="2" xfId="15" applyBorder="1" applyAlignment="1">
      <alignment/>
    </xf>
    <xf numFmtId="168" fontId="0" fillId="0" borderId="2" xfId="17" applyNumberFormat="1" applyBorder="1" applyAlignment="1">
      <alignment/>
    </xf>
    <xf numFmtId="168" fontId="0" fillId="0" borderId="23" xfId="17" applyNumberFormat="1" applyBorder="1" applyAlignment="1">
      <alignment/>
    </xf>
    <xf numFmtId="43" fontId="0" fillId="1" borderId="1" xfId="15" applyFont="1" applyFill="1" applyBorder="1" applyAlignment="1">
      <alignment/>
    </xf>
    <xf numFmtId="175" fontId="0" fillId="0" borderId="1" xfId="15" applyNumberFormat="1" applyBorder="1" applyAlignment="1">
      <alignment horizontal="right"/>
    </xf>
    <xf numFmtId="174" fontId="0" fillId="0" borderId="1" xfId="15" applyNumberFormat="1" applyBorder="1" applyAlignment="1">
      <alignment/>
    </xf>
    <xf numFmtId="175" fontId="0" fillId="0" borderId="1" xfId="15" applyNumberFormat="1" applyBorder="1" applyAlignment="1">
      <alignment/>
    </xf>
    <xf numFmtId="0" fontId="0" fillId="0" borderId="0" xfId="0" applyFill="1" applyBorder="1" applyAlignment="1">
      <alignment/>
    </xf>
    <xf numFmtId="175" fontId="0" fillId="0" borderId="0" xfId="15" applyNumberFormat="1" applyFill="1" applyBorder="1" applyAlignment="1">
      <alignment/>
    </xf>
    <xf numFmtId="0" fontId="1" fillId="0" borderId="0" xfId="0" applyFont="1" applyBorder="1" applyAlignment="1">
      <alignment/>
    </xf>
    <xf numFmtId="175" fontId="0" fillId="0" borderId="1" xfId="15" applyNumberFormat="1" applyFont="1" applyBorder="1" applyAlignment="1">
      <alignment/>
    </xf>
    <xf numFmtId="43" fontId="0" fillId="0" borderId="1" xfId="15" applyFont="1" applyBorder="1" applyAlignment="1">
      <alignment/>
    </xf>
    <xf numFmtId="0" fontId="4" fillId="2" borderId="0" xfId="0" applyFont="1" applyFill="1" applyBorder="1" applyAlignment="1">
      <alignment/>
    </xf>
    <xf numFmtId="0" fontId="0" fillId="2" borderId="24" xfId="0" applyFill="1" applyBorder="1" applyAlignment="1">
      <alignment/>
    </xf>
    <xf numFmtId="0" fontId="1" fillId="3" borderId="3" xfId="0" applyFont="1" applyFill="1" applyBorder="1" applyAlignment="1">
      <alignment/>
    </xf>
    <xf numFmtId="0" fontId="0" fillId="3" borderId="3" xfId="0" applyFill="1" applyBorder="1" applyAlignment="1">
      <alignment/>
    </xf>
    <xf numFmtId="175" fontId="0" fillId="3" borderId="3" xfId="15" applyNumberFormat="1" applyFill="1" applyBorder="1" applyAlignment="1">
      <alignment/>
    </xf>
    <xf numFmtId="168" fontId="0" fillId="3" borderId="3" xfId="17" applyNumberFormat="1" applyFill="1" applyBorder="1" applyAlignment="1">
      <alignment/>
    </xf>
    <xf numFmtId="0" fontId="1" fillId="3" borderId="3" xfId="15" applyNumberFormat="1" applyFont="1" applyFill="1" applyBorder="1" applyAlignment="1">
      <alignment/>
    </xf>
    <xf numFmtId="0" fontId="1" fillId="4" borderId="3" xfId="0" applyFont="1" applyFill="1" applyBorder="1" applyAlignment="1">
      <alignment/>
    </xf>
    <xf numFmtId="0" fontId="0" fillId="4" borderId="3" xfId="0" applyFill="1" applyBorder="1" applyAlignment="1">
      <alignment/>
    </xf>
    <xf numFmtId="175" fontId="0" fillId="4" borderId="3" xfId="15" applyNumberFormat="1" applyFill="1" applyBorder="1" applyAlignment="1">
      <alignment/>
    </xf>
    <xf numFmtId="168" fontId="0" fillId="4" borderId="3" xfId="17" applyNumberFormat="1" applyFill="1" applyBorder="1" applyAlignment="1">
      <alignment/>
    </xf>
    <xf numFmtId="9" fontId="2" fillId="0" borderId="3" xfId="17" applyFont="1" applyBorder="1" applyAlignment="1">
      <alignment/>
    </xf>
    <xf numFmtId="9" fontId="2" fillId="0" borderId="8" xfId="17" applyFont="1" applyBorder="1" applyAlignment="1">
      <alignment/>
    </xf>
    <xf numFmtId="0" fontId="0" fillId="5" borderId="0" xfId="0" applyFill="1" applyBorder="1" applyAlignment="1">
      <alignment/>
    </xf>
    <xf numFmtId="0" fontId="1" fillId="5" borderId="3" xfId="0" applyFont="1" applyFill="1" applyBorder="1" applyAlignment="1">
      <alignment/>
    </xf>
    <xf numFmtId="0" fontId="1" fillId="5" borderId="3" xfId="0" applyFont="1" applyFill="1" applyBorder="1" applyAlignment="1">
      <alignment horizontal="right"/>
    </xf>
    <xf numFmtId="0" fontId="0" fillId="5" borderId="3" xfId="0" applyFill="1" applyBorder="1" applyAlignment="1">
      <alignment/>
    </xf>
    <xf numFmtId="175" fontId="0" fillId="5" borderId="3" xfId="15" applyNumberFormat="1" applyFill="1" applyBorder="1" applyAlignment="1">
      <alignment/>
    </xf>
    <xf numFmtId="168" fontId="0" fillId="5" borderId="3" xfId="17" applyNumberFormat="1" applyFill="1" applyBorder="1" applyAlignment="1">
      <alignment/>
    </xf>
    <xf numFmtId="0" fontId="1" fillId="6" borderId="3" xfId="0" applyFont="1" applyFill="1" applyBorder="1" applyAlignment="1">
      <alignment/>
    </xf>
    <xf numFmtId="0" fontId="0" fillId="6" borderId="3" xfId="0" applyFill="1" applyBorder="1" applyAlignment="1">
      <alignment/>
    </xf>
    <xf numFmtId="175" fontId="0" fillId="6" borderId="3" xfId="15" applyNumberFormat="1" applyFill="1" applyBorder="1" applyAlignment="1">
      <alignment/>
    </xf>
    <xf numFmtId="168" fontId="0" fillId="6" borderId="3" xfId="17" applyNumberFormat="1" applyFill="1" applyBorder="1" applyAlignment="1">
      <alignment/>
    </xf>
    <xf numFmtId="0" fontId="1" fillId="6" borderId="3" xfId="15" applyNumberFormat="1" applyFont="1" applyFill="1" applyBorder="1" applyAlignment="1">
      <alignment/>
    </xf>
    <xf numFmtId="0" fontId="1" fillId="4" borderId="3" xfId="0" applyFont="1" applyFill="1" applyBorder="1" applyAlignment="1">
      <alignment horizontal="right"/>
    </xf>
    <xf numFmtId="0" fontId="1" fillId="7" borderId="3" xfId="0" applyFont="1" applyFill="1" applyBorder="1" applyAlignment="1">
      <alignment/>
    </xf>
    <xf numFmtId="0" fontId="0" fillId="7" borderId="3" xfId="0" applyFill="1" applyBorder="1" applyAlignment="1">
      <alignment/>
    </xf>
    <xf numFmtId="175" fontId="0" fillId="7" borderId="3" xfId="15" applyNumberFormat="1" applyFill="1" applyBorder="1" applyAlignment="1">
      <alignment/>
    </xf>
    <xf numFmtId="0" fontId="1" fillId="8" borderId="3" xfId="0" applyFont="1" applyFill="1" applyBorder="1" applyAlignment="1">
      <alignment/>
    </xf>
    <xf numFmtId="0" fontId="1" fillId="8" borderId="3" xfId="15" applyNumberFormat="1" applyFont="1" applyFill="1" applyBorder="1" applyAlignment="1">
      <alignment/>
    </xf>
    <xf numFmtId="0" fontId="0" fillId="8" borderId="3" xfId="0" applyFill="1" applyBorder="1" applyAlignment="1">
      <alignment/>
    </xf>
    <xf numFmtId="175" fontId="0" fillId="8" borderId="3" xfId="15" applyNumberFormat="1" applyFill="1" applyBorder="1" applyAlignment="1">
      <alignment/>
    </xf>
    <xf numFmtId="168" fontId="0" fillId="8" borderId="3" xfId="17" applyNumberFormat="1" applyFill="1" applyBorder="1" applyAlignment="1">
      <alignment/>
    </xf>
    <xf numFmtId="174" fontId="0" fillId="8" borderId="3" xfId="15" applyNumberFormat="1" applyFill="1" applyBorder="1" applyAlignment="1">
      <alignment/>
    </xf>
    <xf numFmtId="184" fontId="0" fillId="0" borderId="0" xfId="0" applyNumberFormat="1" applyBorder="1" applyAlignment="1">
      <alignment/>
    </xf>
    <xf numFmtId="175" fontId="2" fillId="0" borderId="25" xfId="15" applyNumberFormat="1" applyFont="1" applyBorder="1" applyAlignment="1">
      <alignment/>
    </xf>
    <xf numFmtId="175" fontId="2" fillId="0" borderId="26" xfId="15" applyNumberFormat="1" applyFont="1" applyBorder="1" applyAlignment="1">
      <alignment/>
    </xf>
    <xf numFmtId="175" fontId="2" fillId="0" borderId="27" xfId="15" applyNumberFormat="1" applyFont="1" applyBorder="1" applyAlignment="1">
      <alignment/>
    </xf>
    <xf numFmtId="175" fontId="2" fillId="0" borderId="12" xfId="15" applyNumberFormat="1" applyFont="1" applyBorder="1" applyAlignment="1">
      <alignment/>
    </xf>
    <xf numFmtId="9" fontId="2" fillId="0" borderId="12" xfId="17" applyFont="1" applyBorder="1" applyAlignment="1">
      <alignment/>
    </xf>
    <xf numFmtId="168" fontId="2" fillId="0" borderId="12" xfId="17" applyNumberFormat="1" applyFont="1" applyBorder="1" applyAlignment="1">
      <alignment/>
    </xf>
    <xf numFmtId="168" fontId="2" fillId="0" borderId="28" xfId="17" applyNumberFormat="1" applyFont="1" applyBorder="1" applyAlignment="1">
      <alignment/>
    </xf>
    <xf numFmtId="175" fontId="2" fillId="0" borderId="10" xfId="15" applyNumberFormat="1" applyFont="1" applyBorder="1" applyAlignment="1">
      <alignment/>
    </xf>
    <xf numFmtId="175" fontId="2" fillId="0" borderId="11" xfId="15" applyNumberFormat="1" applyFont="1" applyBorder="1" applyAlignment="1">
      <alignment/>
    </xf>
    <xf numFmtId="0" fontId="0" fillId="0" borderId="24" xfId="0" applyBorder="1" applyAlignment="1">
      <alignment horizontal="center" textRotation="90" wrapText="1"/>
    </xf>
    <xf numFmtId="41" fontId="0" fillId="0" borderId="0" xfId="0" applyNumberFormat="1" applyBorder="1" applyAlignment="1">
      <alignment horizontal="left"/>
    </xf>
    <xf numFmtId="41" fontId="0" fillId="1" borderId="0" xfId="0" applyNumberFormat="1" applyFill="1" applyBorder="1" applyAlignment="1">
      <alignment/>
    </xf>
    <xf numFmtId="41" fontId="0" fillId="0" borderId="29" xfId="0" applyNumberFormat="1" applyBorder="1" applyAlignment="1">
      <alignment/>
    </xf>
    <xf numFmtId="0" fontId="0" fillId="0" borderId="27" xfId="0" applyBorder="1" applyAlignment="1">
      <alignment horizontal="center" textRotation="90" wrapText="1"/>
    </xf>
    <xf numFmtId="0" fontId="0" fillId="0" borderId="12" xfId="0" applyFont="1" applyBorder="1" applyAlignment="1">
      <alignment horizontal="center" textRotation="90" wrapText="1"/>
    </xf>
    <xf numFmtId="0" fontId="0" fillId="0" borderId="28" xfId="0" applyFont="1" applyBorder="1" applyAlignment="1">
      <alignment horizontal="center" textRotation="90" wrapText="1"/>
    </xf>
    <xf numFmtId="41" fontId="0" fillId="0" borderId="18" xfId="0" applyNumberFormat="1" applyBorder="1" applyAlignment="1">
      <alignment/>
    </xf>
    <xf numFmtId="41" fontId="0" fillId="1" borderId="18" xfId="0" applyNumberFormat="1" applyFill="1" applyBorder="1" applyAlignment="1">
      <alignment/>
    </xf>
    <xf numFmtId="0" fontId="0" fillId="0" borderId="24" xfId="0" applyFont="1" applyBorder="1" applyAlignment="1">
      <alignment horizontal="center" textRotation="90" wrapText="1"/>
    </xf>
    <xf numFmtId="186" fontId="2" fillId="0" borderId="26" xfId="15" applyNumberFormat="1" applyFont="1" applyBorder="1" applyAlignment="1">
      <alignment/>
    </xf>
    <xf numFmtId="168" fontId="0" fillId="0" borderId="30" xfId="17" applyNumberFormat="1" applyBorder="1" applyAlignment="1">
      <alignment/>
    </xf>
    <xf numFmtId="0" fontId="0" fillId="0" borderId="31" xfId="0" applyFont="1" applyBorder="1" applyAlignment="1">
      <alignment horizontal="center" textRotation="90" wrapText="1"/>
    </xf>
    <xf numFmtId="10" fontId="0" fillId="7" borderId="3" xfId="17" applyNumberFormat="1" applyFill="1" applyBorder="1" applyAlignment="1">
      <alignment/>
    </xf>
    <xf numFmtId="168" fontId="0" fillId="0" borderId="1" xfId="17" applyNumberFormat="1" applyFont="1" applyBorder="1" applyAlignment="1">
      <alignment horizontal="right"/>
    </xf>
    <xf numFmtId="168" fontId="0" fillId="0" borderId="1" xfId="17" applyNumberFormat="1" applyBorder="1" applyAlignment="1">
      <alignment horizontal="right"/>
    </xf>
    <xf numFmtId="174" fontId="0" fillId="0" borderId="1" xfId="15" applyNumberFormat="1" applyBorder="1" applyAlignment="1">
      <alignment horizontal="right"/>
    </xf>
    <xf numFmtId="174" fontId="0" fillId="0" borderId="0" xfId="15" applyNumberFormat="1" applyBorder="1" applyAlignment="1">
      <alignment/>
    </xf>
    <xf numFmtId="3" fontId="0" fillId="0" borderId="1" xfId="17" applyNumberFormat="1" applyBorder="1" applyAlignment="1">
      <alignment/>
    </xf>
    <xf numFmtId="0" fontId="0" fillId="8" borderId="3" xfId="17" applyNumberFormat="1" applyFill="1" applyBorder="1" applyAlignment="1">
      <alignment/>
    </xf>
    <xf numFmtId="0" fontId="0" fillId="3" borderId="3" xfId="17" applyNumberFormat="1" applyFill="1" applyBorder="1" applyAlignment="1">
      <alignment/>
    </xf>
    <xf numFmtId="188" fontId="0" fillId="0" borderId="14" xfId="0" applyNumberFormat="1" applyBorder="1" applyAlignment="1">
      <alignment/>
    </xf>
    <xf numFmtId="183" fontId="0" fillId="0" borderId="1" xfId="0" applyNumberFormat="1" applyBorder="1" applyAlignment="1">
      <alignment/>
    </xf>
    <xf numFmtId="183" fontId="0" fillId="0" borderId="14" xfId="0" applyNumberFormat="1" applyBorder="1" applyAlignment="1">
      <alignment/>
    </xf>
    <xf numFmtId="9" fontId="0" fillId="0" borderId="0" xfId="17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Selbstfinanzierungsgrad (SFG)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325"/>
          <c:y val="0.13175"/>
          <c:w val="0.68225"/>
          <c:h val="0.63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Grafiken!$A$2</c:f>
              <c:strCache>
                <c:ptCount val="1"/>
                <c:pt idx="0">
                  <c:v>SFG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Grafiken!$B$1:$G$1</c:f>
              <c:str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Mittelwert</c:v>
                </c:pt>
              </c:strCache>
            </c:strRef>
          </c:cat>
          <c:val>
            <c:numRef>
              <c:f>Grafiken!$B$2:$G$2</c:f>
              <c:numCache>
                <c:ptCount val="6"/>
                <c:pt idx="0">
                  <c:v>1.5369251865593252</c:v>
                </c:pt>
                <c:pt idx="1">
                  <c:v>0.4478007444606457</c:v>
                </c:pt>
                <c:pt idx="2">
                  <c:v>0.3258183000857455</c:v>
                </c:pt>
                <c:pt idx="3">
                  <c:v>0.17665166351320394</c:v>
                </c:pt>
                <c:pt idx="4">
                  <c:v>0</c:v>
                </c:pt>
                <c:pt idx="5">
                  <c:v>0.6217989736547301</c:v>
                </c:pt>
              </c:numCache>
            </c:numRef>
          </c:val>
        </c:ser>
        <c:axId val="58348824"/>
        <c:axId val="55377369"/>
      </c:barChart>
      <c:lineChart>
        <c:grouping val="standard"/>
        <c:varyColors val="0"/>
        <c:ser>
          <c:idx val="1"/>
          <c:order val="1"/>
          <c:tx>
            <c:strRef>
              <c:f>Grafiken!$A$3</c:f>
              <c:strCache>
                <c:ptCount val="1"/>
                <c:pt idx="0">
                  <c:v>alle Gemeinden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Grafiken!$B$1:$G$1</c:f>
              <c:str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Mittelwert</c:v>
                </c:pt>
              </c:strCache>
            </c:strRef>
          </c:cat>
          <c:val>
            <c:numRef>
              <c:f>Grafiken!$B$3:$G$3</c:f>
              <c:numCache>
                <c:ptCount val="6"/>
                <c:pt idx="0">
                  <c:v>0.07355093909252336</c:v>
                </c:pt>
                <c:pt idx="1">
                  <c:v>0.9798021525034167</c:v>
                </c:pt>
                <c:pt idx="2">
                  <c:v>0.09912039283901009</c:v>
                </c:pt>
                <c:pt idx="3">
                  <c:v>-0.035175820818150405</c:v>
                </c:pt>
                <c:pt idx="4">
                  <c:v>0</c:v>
                </c:pt>
                <c:pt idx="5">
                  <c:v>0.3841578281449834</c:v>
                </c:pt>
              </c:numCache>
            </c:numRef>
          </c:val>
          <c:smooth val="0"/>
        </c:ser>
        <c:axId val="58348824"/>
        <c:axId val="55377369"/>
      </c:lineChart>
      <c:catAx>
        <c:axId val="58348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5377369"/>
        <c:crosses val="autoZero"/>
        <c:auto val="1"/>
        <c:lblOffset val="100"/>
        <c:noMultiLvlLbl val="0"/>
      </c:catAx>
      <c:valAx>
        <c:axId val="553773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Selbstfinanzierung in % der Nettoinvestitionen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3488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085"/>
          <c:y val="0.87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Selbstfinanzierungsanteil (SFA)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5"/>
          <c:y val="0.1295"/>
          <c:w val="0.772"/>
          <c:h val="0.7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Grafiken!$A$6</c:f>
              <c:strCache>
                <c:ptCount val="1"/>
                <c:pt idx="0">
                  <c:v>SFA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Grafiken!$B$5:$G$5</c:f>
              <c:str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Mittelwert</c:v>
                </c:pt>
              </c:strCache>
            </c:strRef>
          </c:cat>
          <c:val>
            <c:numRef>
              <c:f>Grafiken!$B$6:$G$6</c:f>
              <c:numCache>
                <c:ptCount val="6"/>
                <c:pt idx="0">
                  <c:v>0.18756864967223852</c:v>
                </c:pt>
                <c:pt idx="1">
                  <c:v>0.11245552152754222</c:v>
                </c:pt>
                <c:pt idx="2">
                  <c:v>0.06386015420329332</c:v>
                </c:pt>
                <c:pt idx="3">
                  <c:v>0.06072325927456236</c:v>
                </c:pt>
                <c:pt idx="4">
                  <c:v>0</c:v>
                </c:pt>
                <c:pt idx="5">
                  <c:v>0.10615189616940911</c:v>
                </c:pt>
              </c:numCache>
            </c:numRef>
          </c:val>
        </c:ser>
        <c:axId val="28634274"/>
        <c:axId val="56381875"/>
      </c:barChart>
      <c:lineChart>
        <c:grouping val="standard"/>
        <c:varyColors val="0"/>
        <c:ser>
          <c:idx val="1"/>
          <c:order val="1"/>
          <c:tx>
            <c:strRef>
              <c:f>Grafiken!$A$7</c:f>
              <c:strCache>
                <c:ptCount val="1"/>
                <c:pt idx="0">
                  <c:v>alle Gemeinden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Grafiken!$B$5:$G$5</c:f>
              <c:str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Mittelwert</c:v>
                </c:pt>
              </c:strCache>
            </c:strRef>
          </c:cat>
          <c:val>
            <c:numRef>
              <c:f>Grafiken!$B$7:$G$7</c:f>
              <c:numCache>
                <c:ptCount val="6"/>
                <c:pt idx="0">
                  <c:v>0.04529144445011951</c:v>
                </c:pt>
                <c:pt idx="1">
                  <c:v>0</c:v>
                </c:pt>
                <c:pt idx="2">
                  <c:v>-0.045150056437956165</c:v>
                </c:pt>
                <c:pt idx="3">
                  <c:v>-0.10297408852514256</c:v>
                </c:pt>
                <c:pt idx="4">
                  <c:v>0</c:v>
                </c:pt>
                <c:pt idx="5">
                  <c:v>7.069400608167298E-05</c:v>
                </c:pt>
              </c:numCache>
            </c:numRef>
          </c:val>
          <c:smooth val="0"/>
        </c:ser>
        <c:axId val="28634274"/>
        <c:axId val="56381875"/>
      </c:lineChart>
      <c:catAx>
        <c:axId val="28634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6381875"/>
        <c:crosses val="autoZero"/>
        <c:auto val="1"/>
        <c:lblOffset val="100"/>
        <c:noMultiLvlLbl val="0"/>
      </c:catAx>
      <c:valAx>
        <c:axId val="563818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in % des Finanzertrages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6342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35"/>
          <c:y val="0.89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Zinsbelastungsanteil (ZBA)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475"/>
          <c:y val="0.13175"/>
          <c:w val="0.71625"/>
          <c:h val="0.6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Grafiken!$A$10</c:f>
              <c:strCache>
                <c:ptCount val="1"/>
                <c:pt idx="0">
                  <c:v>ZBA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Grafiken!$B$9:$G$9</c:f>
              <c:str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Mittelwert</c:v>
                </c:pt>
              </c:strCache>
            </c:strRef>
          </c:cat>
          <c:val>
            <c:numRef>
              <c:f>Grafiken!$B$10:$G$10</c:f>
              <c:numCache>
                <c:ptCount val="6"/>
                <c:pt idx="0">
                  <c:v>-0.16398758566965288</c:v>
                </c:pt>
                <c:pt idx="1">
                  <c:v>-0.15253562651960204</c:v>
                </c:pt>
                <c:pt idx="2">
                  <c:v>-0.18726717469586948</c:v>
                </c:pt>
                <c:pt idx="3">
                  <c:v>-0.18767434042803716</c:v>
                </c:pt>
                <c:pt idx="4">
                  <c:v>0</c:v>
                </c:pt>
                <c:pt idx="5">
                  <c:v>-0.1728661818282904</c:v>
                </c:pt>
              </c:numCache>
            </c:numRef>
          </c:val>
        </c:ser>
        <c:axId val="37674828"/>
        <c:axId val="3529133"/>
      </c:barChart>
      <c:lineChart>
        <c:grouping val="standard"/>
        <c:varyColors val="0"/>
        <c:ser>
          <c:idx val="1"/>
          <c:order val="1"/>
          <c:tx>
            <c:strRef>
              <c:f>Grafiken!$A$11</c:f>
              <c:strCache>
                <c:ptCount val="1"/>
                <c:pt idx="0">
                  <c:v>alle Gemeinden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Grafiken!$B$9:$G$9</c:f>
              <c:str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Mittelwert</c:v>
                </c:pt>
              </c:strCache>
            </c:strRef>
          </c:cat>
          <c:val>
            <c:numRef>
              <c:f>Grafiken!$B$11:$G$11</c:f>
              <c:numCache>
                <c:ptCount val="6"/>
                <c:pt idx="0">
                  <c:v>-0.22490302181190316</c:v>
                </c:pt>
                <c:pt idx="1">
                  <c:v>-0.1874703898025534</c:v>
                </c:pt>
                <c:pt idx="2">
                  <c:v>-0.30558039779605206</c:v>
                </c:pt>
                <c:pt idx="3">
                  <c:v>-0.28331252824187897</c:v>
                </c:pt>
                <c:pt idx="4">
                  <c:v>0</c:v>
                </c:pt>
                <c:pt idx="5">
                  <c:v>-0.23931793647016955</c:v>
                </c:pt>
              </c:numCache>
            </c:numRef>
          </c:val>
          <c:smooth val="0"/>
        </c:ser>
        <c:axId val="37674828"/>
        <c:axId val="3529133"/>
      </c:lineChart>
      <c:catAx>
        <c:axId val="376748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29133"/>
        <c:crosses val="autoZero"/>
        <c:auto val="1"/>
        <c:lblOffset val="100"/>
        <c:noMultiLvlLbl val="0"/>
      </c:catAx>
      <c:valAx>
        <c:axId val="35291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in % des Finanzertrages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6748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825"/>
          <c:y val="0.8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Kapitaldienstanteil (KDA)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175"/>
          <c:y val="0.14"/>
          <c:w val="0.715"/>
          <c:h val="0.60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Grafiken!$A$14</c:f>
              <c:strCache>
                <c:ptCount val="1"/>
                <c:pt idx="0">
                  <c:v>KDA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Grafiken!$B$13:$G$13</c:f>
              <c:str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Mittelwert</c:v>
                </c:pt>
              </c:strCache>
            </c:strRef>
          </c:cat>
          <c:val>
            <c:numRef>
              <c:f>Grafiken!$B$14:$G$14</c:f>
              <c:numCache>
                <c:ptCount val="6"/>
                <c:pt idx="0">
                  <c:v>-0.1339993846702081</c:v>
                </c:pt>
                <c:pt idx="1">
                  <c:v>-0.08986586089752464</c:v>
                </c:pt>
                <c:pt idx="2">
                  <c:v>0.3091477656231635</c:v>
                </c:pt>
                <c:pt idx="3">
                  <c:v>-0.10466951625616021</c:v>
                </c:pt>
                <c:pt idx="4">
                  <c:v>0</c:v>
                </c:pt>
                <c:pt idx="5">
                  <c:v>-0.004846749050182366</c:v>
                </c:pt>
              </c:numCache>
            </c:numRef>
          </c:val>
        </c:ser>
        <c:axId val="31762198"/>
        <c:axId val="17424327"/>
      </c:barChart>
      <c:lineChart>
        <c:grouping val="standard"/>
        <c:varyColors val="0"/>
        <c:ser>
          <c:idx val="1"/>
          <c:order val="1"/>
          <c:tx>
            <c:strRef>
              <c:f>Grafiken!$A$15</c:f>
              <c:strCache>
                <c:ptCount val="1"/>
                <c:pt idx="0">
                  <c:v>alle Gemeinden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Grafiken!$B$13:$G$13</c:f>
              <c:str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Mittelwert</c:v>
                </c:pt>
              </c:strCache>
            </c:strRef>
          </c:cat>
          <c:val>
            <c:numRef>
              <c:f>Grafiken!$B$15:$G$15</c:f>
              <c:numCache>
                <c:ptCount val="6"/>
                <c:pt idx="0">
                  <c:v>-0.17393049969386962</c:v>
                </c:pt>
                <c:pt idx="1">
                  <c:v>-0.006407625051317681</c:v>
                </c:pt>
                <c:pt idx="2">
                  <c:v>-0.11134730557073239</c:v>
                </c:pt>
                <c:pt idx="3">
                  <c:v>-0.14927428244208352</c:v>
                </c:pt>
                <c:pt idx="4">
                  <c:v>0</c:v>
                </c:pt>
                <c:pt idx="5">
                  <c:v>-0.09722847677197322</c:v>
                </c:pt>
              </c:numCache>
            </c:numRef>
          </c:val>
          <c:smooth val="0"/>
        </c:ser>
        <c:axId val="31762198"/>
        <c:axId val="17424327"/>
      </c:lineChart>
      <c:catAx>
        <c:axId val="31762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424327"/>
        <c:crosses val="autoZero"/>
        <c:auto val="1"/>
        <c:lblOffset val="100"/>
        <c:noMultiLvlLbl val="0"/>
      </c:catAx>
      <c:valAx>
        <c:axId val="174243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in % des Finanzertrages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7621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"/>
          <c:y val="0.82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Entwicklung Nettoschuld / Nettovermögen</a:t>
            </a:r>
          </a:p>
        </c:rich>
      </c:tx>
      <c:layout/>
      <c:spPr>
        <a:noFill/>
        <a:ln>
          <a:noFill/>
        </a:ln>
      </c:spPr>
    </c:title>
    <c:view3D>
      <c:rotX val="18"/>
      <c:rotY val="25"/>
      <c:depthPercent val="100"/>
      <c:rAngAx val="1"/>
    </c:view3D>
    <c:plotArea>
      <c:layout>
        <c:manualLayout>
          <c:xMode val="edge"/>
          <c:yMode val="edge"/>
          <c:x val="0.0515"/>
          <c:y val="0.17925"/>
          <c:w val="0.94525"/>
          <c:h val="0.54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Grafiken!$A$22</c:f>
              <c:strCache>
                <c:ptCount val="1"/>
                <c:pt idx="0">
                  <c:v>Nettoschuld(-)/Nettovermögen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Grafiken!$B$21:$F$21</c:f>
              <c:numCache>
                <c:ptCount val="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</c:numCache>
            </c:numRef>
          </c:cat>
          <c:val>
            <c:numRef>
              <c:f>Grafiken!$B$22:$F$22</c:f>
              <c:numCache>
                <c:ptCount val="5"/>
                <c:pt idx="0">
                  <c:v>23918.24034</c:v>
                </c:pt>
                <c:pt idx="1">
                  <c:v>23449.37762</c:v>
                </c:pt>
                <c:pt idx="2">
                  <c:v>20137.989510000003</c:v>
                </c:pt>
                <c:pt idx="3">
                  <c:v>19093.668539999995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22601216"/>
        <c:axId val="2084353"/>
      </c:bar3DChart>
      <c:catAx>
        <c:axId val="22601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84353"/>
        <c:crosses val="autoZero"/>
        <c:auto val="1"/>
        <c:lblOffset val="100"/>
        <c:noMultiLvlLbl val="0"/>
      </c:catAx>
      <c:valAx>
        <c:axId val="2084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Beträge in 1'000 Franken</a:t>
                </a:r>
              </a:p>
            </c:rich>
          </c:tx>
          <c:layout>
            <c:manualLayout>
              <c:xMode val="factor"/>
              <c:yMode val="factor"/>
              <c:x val="-0.0262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6012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225"/>
          <c:y val="0.7445"/>
        </c:manualLayout>
      </c:layout>
      <c:overlay val="0"/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Nettoinvestitionen und Finanzierungsüberschuss / -fehlbetrag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975"/>
          <c:y val="0.32125"/>
          <c:w val="0.86375"/>
          <c:h val="0.56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Grafiken!$A$18</c:f>
              <c:strCache>
                <c:ptCount val="1"/>
                <c:pt idx="0">
                  <c:v>Nettoinvestitionen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Grafiken!$B$17:$G$17</c:f>
              <c:str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Mittelwert</c:v>
                </c:pt>
              </c:strCache>
            </c:strRef>
          </c:cat>
          <c:val>
            <c:numRef>
              <c:f>Grafiken!$B$18:$G$18</c:f>
              <c:numCache>
                <c:ptCount val="6"/>
                <c:pt idx="0">
                  <c:v>589.0552500000001</c:v>
                </c:pt>
                <c:pt idx="1">
                  <c:v>1159.0001499999998</c:v>
                </c:pt>
                <c:pt idx="2">
                  <c:v>837.2387</c:v>
                </c:pt>
                <c:pt idx="3">
                  <c:v>1265.2229000000002</c:v>
                </c:pt>
                <c:pt idx="4">
                  <c:v>0</c:v>
                </c:pt>
                <c:pt idx="5">
                  <c:v>962.62925</c:v>
                </c:pt>
              </c:numCache>
            </c:numRef>
          </c:val>
        </c:ser>
        <c:ser>
          <c:idx val="1"/>
          <c:order val="1"/>
          <c:tx>
            <c:strRef>
              <c:f>Grafiken!$A$19</c:f>
              <c:strCache>
                <c:ptCount val="1"/>
                <c:pt idx="0">
                  <c:v>Überschuss (+), Fehlbetrag (-)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Grafiken!$B$17:$G$17</c:f>
              <c:str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Mittelwert</c:v>
                </c:pt>
              </c:strCache>
            </c:strRef>
          </c:cat>
          <c:val>
            <c:numRef>
              <c:f>Grafiken!$B$19:$G$19</c:f>
              <c:numCache>
                <c:ptCount val="6"/>
                <c:pt idx="0">
                  <c:v>316.2785999999996</c:v>
                </c:pt>
                <c:pt idx="1">
                  <c:v>-639.9990199999991</c:v>
                </c:pt>
                <c:pt idx="2">
                  <c:v>-564.4510099999995</c:v>
                </c:pt>
                <c:pt idx="3">
                  <c:v>-1041.71917</c:v>
                </c:pt>
                <c:pt idx="4">
                  <c:v>0</c:v>
                </c:pt>
                <c:pt idx="5">
                  <c:v>-482.4726499999998</c:v>
                </c:pt>
              </c:numCache>
            </c:numRef>
          </c:val>
        </c:ser>
        <c:axId val="18759178"/>
        <c:axId val="34614875"/>
      </c:barChart>
      <c:catAx>
        <c:axId val="18759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614875"/>
        <c:crosses val="autoZero"/>
        <c:auto val="1"/>
        <c:lblOffset val="100"/>
        <c:noMultiLvlLbl val="0"/>
      </c:catAx>
      <c:valAx>
        <c:axId val="346148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Beträge in 1'000 Franken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7591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15"/>
          <c:y val="0.87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108</xdr:row>
      <xdr:rowOff>66675</xdr:rowOff>
    </xdr:from>
    <xdr:to>
      <xdr:col>2</xdr:col>
      <xdr:colOff>447675</xdr:colOff>
      <xdr:row>124</xdr:row>
      <xdr:rowOff>95250</xdr:rowOff>
    </xdr:to>
    <xdr:graphicFrame>
      <xdr:nvGraphicFramePr>
        <xdr:cNvPr id="1" name="Chart 11"/>
        <xdr:cNvGraphicFramePr/>
      </xdr:nvGraphicFramePr>
      <xdr:xfrm>
        <a:off x="38100" y="20450175"/>
        <a:ext cx="33718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523875</xdr:colOff>
      <xdr:row>108</xdr:row>
      <xdr:rowOff>57150</xdr:rowOff>
    </xdr:from>
    <xdr:to>
      <xdr:col>7</xdr:col>
      <xdr:colOff>0</xdr:colOff>
      <xdr:row>124</xdr:row>
      <xdr:rowOff>85725</xdr:rowOff>
    </xdr:to>
    <xdr:graphicFrame>
      <xdr:nvGraphicFramePr>
        <xdr:cNvPr id="2" name="Chart 12"/>
        <xdr:cNvGraphicFramePr/>
      </xdr:nvGraphicFramePr>
      <xdr:xfrm>
        <a:off x="3486150" y="20440650"/>
        <a:ext cx="346710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125</xdr:row>
      <xdr:rowOff>0</xdr:rowOff>
    </xdr:from>
    <xdr:to>
      <xdr:col>2</xdr:col>
      <xdr:colOff>466725</xdr:colOff>
      <xdr:row>141</xdr:row>
      <xdr:rowOff>28575</xdr:rowOff>
    </xdr:to>
    <xdr:graphicFrame>
      <xdr:nvGraphicFramePr>
        <xdr:cNvPr id="3" name="Chart 13"/>
        <xdr:cNvGraphicFramePr/>
      </xdr:nvGraphicFramePr>
      <xdr:xfrm>
        <a:off x="47625" y="23136225"/>
        <a:ext cx="338137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533400</xdr:colOff>
      <xdr:row>125</xdr:row>
      <xdr:rowOff>19050</xdr:rowOff>
    </xdr:from>
    <xdr:to>
      <xdr:col>7</xdr:col>
      <xdr:colOff>0</xdr:colOff>
      <xdr:row>141</xdr:row>
      <xdr:rowOff>47625</xdr:rowOff>
    </xdr:to>
    <xdr:graphicFrame>
      <xdr:nvGraphicFramePr>
        <xdr:cNvPr id="4" name="Chart 14"/>
        <xdr:cNvGraphicFramePr/>
      </xdr:nvGraphicFramePr>
      <xdr:xfrm>
        <a:off x="3495675" y="23155275"/>
        <a:ext cx="345757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533400</xdr:colOff>
      <xdr:row>141</xdr:row>
      <xdr:rowOff>114300</xdr:rowOff>
    </xdr:from>
    <xdr:to>
      <xdr:col>7</xdr:col>
      <xdr:colOff>0</xdr:colOff>
      <xdr:row>157</xdr:row>
      <xdr:rowOff>142875</xdr:rowOff>
    </xdr:to>
    <xdr:graphicFrame>
      <xdr:nvGraphicFramePr>
        <xdr:cNvPr id="5" name="Chart 16"/>
        <xdr:cNvGraphicFramePr/>
      </xdr:nvGraphicFramePr>
      <xdr:xfrm>
        <a:off x="3495675" y="25841325"/>
        <a:ext cx="3457575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158</xdr:row>
      <xdr:rowOff>38100</xdr:rowOff>
    </xdr:from>
    <xdr:to>
      <xdr:col>7</xdr:col>
      <xdr:colOff>0</xdr:colOff>
      <xdr:row>164</xdr:row>
      <xdr:rowOff>152400</xdr:rowOff>
    </xdr:to>
    <xdr:sp>
      <xdr:nvSpPr>
        <xdr:cNvPr id="6" name="TextBox 17"/>
        <xdr:cNvSpPr txBox="1">
          <a:spLocks noChangeArrowheads="1"/>
        </xdr:cNvSpPr>
      </xdr:nvSpPr>
      <xdr:spPr>
        <a:xfrm>
          <a:off x="66675" y="28517850"/>
          <a:ext cx="6886575" cy="1085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141</xdr:row>
      <xdr:rowOff>114300</xdr:rowOff>
    </xdr:from>
    <xdr:to>
      <xdr:col>2</xdr:col>
      <xdr:colOff>476250</xdr:colOff>
      <xdr:row>158</xdr:row>
      <xdr:rowOff>0</xdr:rowOff>
    </xdr:to>
    <xdr:graphicFrame>
      <xdr:nvGraphicFramePr>
        <xdr:cNvPr id="7" name="Chart 20"/>
        <xdr:cNvGraphicFramePr/>
      </xdr:nvGraphicFramePr>
      <xdr:xfrm>
        <a:off x="66675" y="25841325"/>
        <a:ext cx="3371850" cy="2638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P108"/>
  <sheetViews>
    <sheetView zoomScale="120" zoomScaleNormal="120" workbookViewId="0" topLeftCell="A1">
      <selection activeCell="A13" sqref="A13"/>
    </sheetView>
  </sheetViews>
  <sheetFormatPr defaultColWidth="11.421875" defaultRowHeight="12.75"/>
  <cols>
    <col min="1" max="1" width="32.421875" style="0" customWidth="1"/>
    <col min="2" max="4" width="12.00390625" style="0" customWidth="1"/>
    <col min="5" max="5" width="11.57421875" style="0" customWidth="1"/>
    <col min="6" max="6" width="11.140625" style="0" customWidth="1"/>
    <col min="7" max="7" width="13.140625" style="0" customWidth="1"/>
    <col min="8" max="8" width="8.57421875" style="0" customWidth="1"/>
    <col min="9" max="9" width="3.00390625" style="0" customWidth="1"/>
    <col min="10" max="10" width="1.8515625" style="0" customWidth="1"/>
    <col min="11" max="11" width="2.28125" style="0" customWidth="1"/>
    <col min="12" max="12" width="3.140625" style="0" customWidth="1"/>
    <col min="13" max="13" width="23.28125" style="0" customWidth="1"/>
    <col min="14" max="14" width="9.8515625" style="0" customWidth="1"/>
    <col min="15" max="15" width="10.421875" style="0" customWidth="1"/>
  </cols>
  <sheetData>
    <row r="1" spans="1:16" ht="9" customHeight="1">
      <c r="A1" s="64"/>
      <c r="B1" s="64"/>
      <c r="C1" s="64"/>
      <c r="D1" s="64"/>
      <c r="E1" s="64"/>
      <c r="F1" s="64"/>
      <c r="G1" s="64"/>
      <c r="J1" s="12"/>
      <c r="K1" s="19"/>
      <c r="L1" s="17"/>
      <c r="M1" s="19" t="s">
        <v>38</v>
      </c>
      <c r="N1" s="17">
        <v>1</v>
      </c>
      <c r="O1" s="12">
        <v>33</v>
      </c>
      <c r="P1" t="str">
        <f>INDEX(M1:M33,O1)</f>
        <v>TOTAL</v>
      </c>
    </row>
    <row r="2" spans="1:15" ht="18">
      <c r="A2" s="89" t="s">
        <v>215</v>
      </c>
      <c r="B2" s="64"/>
      <c r="C2" s="64"/>
      <c r="D2" s="64"/>
      <c r="E2" s="64"/>
      <c r="F2" s="64"/>
      <c r="G2" s="64"/>
      <c r="J2" s="12"/>
      <c r="K2" s="18"/>
      <c r="L2" s="17"/>
      <c r="M2" s="18" t="s">
        <v>0</v>
      </c>
      <c r="N2" s="17">
        <v>2</v>
      </c>
      <c r="O2" s="12"/>
    </row>
    <row r="3" spans="1:15" ht="7.5" customHeight="1">
      <c r="A3" s="90"/>
      <c r="B3" s="90"/>
      <c r="C3" s="90"/>
      <c r="D3" s="90"/>
      <c r="E3" s="90"/>
      <c r="F3" s="90"/>
      <c r="G3" s="90"/>
      <c r="J3" s="12"/>
      <c r="K3" s="18"/>
      <c r="L3" s="17"/>
      <c r="M3" s="18" t="s">
        <v>32</v>
      </c>
      <c r="N3" s="17">
        <v>3</v>
      </c>
      <c r="O3" s="12"/>
    </row>
    <row r="4" spans="1:15" ht="21" customHeight="1">
      <c r="A4" s="102"/>
      <c r="B4" s="102"/>
      <c r="C4" s="102"/>
      <c r="D4" s="102"/>
      <c r="E4" s="102"/>
      <c r="F4" s="102"/>
      <c r="G4" s="102"/>
      <c r="J4" s="12"/>
      <c r="K4" s="18"/>
      <c r="L4" s="17"/>
      <c r="M4" s="18" t="s">
        <v>1</v>
      </c>
      <c r="N4" s="17">
        <v>4</v>
      </c>
      <c r="O4" s="12"/>
    </row>
    <row r="5" spans="1:15" ht="15" customHeight="1">
      <c r="A5" s="103" t="s">
        <v>203</v>
      </c>
      <c r="B5" s="103">
        <v>2000</v>
      </c>
      <c r="C5" s="103">
        <v>2001</v>
      </c>
      <c r="D5" s="103">
        <v>2002</v>
      </c>
      <c r="E5" s="103">
        <v>2003</v>
      </c>
      <c r="F5" s="103">
        <v>2004</v>
      </c>
      <c r="G5" s="104" t="s">
        <v>50</v>
      </c>
      <c r="H5" s="23"/>
      <c r="J5" s="12"/>
      <c r="K5" s="18"/>
      <c r="L5" s="17"/>
      <c r="M5" s="18" t="s">
        <v>2</v>
      </c>
      <c r="N5" s="17">
        <v>5</v>
      </c>
      <c r="O5" s="12"/>
    </row>
    <row r="6" spans="1:15" ht="15" customHeight="1">
      <c r="A6" s="105" t="s">
        <v>26</v>
      </c>
      <c r="B6" s="106">
        <f>SUMIF('2000'!$A$3:$A$42,$P$1,'2000'!$BT$3:$BT$42)</f>
        <v>27641191.61</v>
      </c>
      <c r="C6" s="106">
        <f>SUMIF('2001'!$A$3:$A$42,$P$1,'2001'!$BT$3:$BT$42)</f>
        <v>26179083.990000002</v>
      </c>
      <c r="D6" s="106">
        <f>SUMIF('2002'!$A$3:$A$42,$P$1,'2002'!$BT$3:$BT$42)</f>
        <v>22727015.630000003</v>
      </c>
      <c r="E6" s="106">
        <f>SUMIF('2003'!$A$3:$A$42,$P$1,'2003'!$BT$3:$BT$42)</f>
        <v>21641923.699999996</v>
      </c>
      <c r="F6" s="106">
        <f>SUMIF('2004'!$A$3:$A$42,$P$1,'2004'!$BT$3:$BT$42)</f>
        <v>0</v>
      </c>
      <c r="G6" s="107">
        <f aca="true" t="shared" si="0" ref="G6:G15">(E6-B6)/B6</f>
        <v>-0.21704085679973345</v>
      </c>
      <c r="H6" s="23"/>
      <c r="J6" s="12"/>
      <c r="K6" s="18"/>
      <c r="L6" s="17"/>
      <c r="M6" s="18" t="s">
        <v>3</v>
      </c>
      <c r="N6" s="17">
        <v>6</v>
      </c>
      <c r="O6" s="12"/>
    </row>
    <row r="7" spans="1:15" ht="15" customHeight="1">
      <c r="A7" s="105" t="s">
        <v>27</v>
      </c>
      <c r="B7" s="106">
        <f>SUMIF('2000'!$A$3:$A$42,$P$1,'2000'!$BU$3:$BU$42)</f>
        <v>1011872.0000000001</v>
      </c>
      <c r="C7" s="106">
        <f>SUMIF('2001'!$A$3:$A$42,$P$1,'2001'!$BU$3:$BU$42)</f>
        <v>1779201.9000000001</v>
      </c>
      <c r="D7" s="106">
        <f>SUMIF('2002'!$A$3:$A$42,$P$1,'2002'!$BU$3:$BU$42)</f>
        <v>2000775.95</v>
      </c>
      <c r="E7" s="106">
        <f>SUMIF('2003'!$A$3:$A$42,$P$1,'2003'!$BU$3:$BU$42)</f>
        <v>2321816.6</v>
      </c>
      <c r="F7" s="106">
        <f>SUMIF('2004'!$A$3:$A$42,$P$1,'2004'!$BU$3:$BU$42)</f>
        <v>0</v>
      </c>
      <c r="G7" s="107">
        <f>(E7-B7)/B7</f>
        <v>1.2945754008412131</v>
      </c>
      <c r="H7" s="23"/>
      <c r="J7" s="12"/>
      <c r="K7" s="18"/>
      <c r="L7" s="17"/>
      <c r="M7" s="18" t="s">
        <v>4</v>
      </c>
      <c r="N7" s="17">
        <v>7</v>
      </c>
      <c r="O7" s="12"/>
    </row>
    <row r="8" spans="1:15" ht="15" customHeight="1">
      <c r="A8" s="105" t="s">
        <v>157</v>
      </c>
      <c r="B8" s="106">
        <f>SUMIF('2000'!$A$3:$A$42,$P$1,'2000'!$BV$3:$BV$42)</f>
        <v>0</v>
      </c>
      <c r="C8" s="106">
        <f>SUMIF('2001'!$A$3:$A$42,$P$1,'2001'!$BV$3:$BV$42)</f>
        <v>0</v>
      </c>
      <c r="D8" s="106">
        <f>SUMIF('2002'!$A$3:$A$42,$P$1,'2002'!$BV$3:$BV$42)</f>
        <v>303</v>
      </c>
      <c r="E8" s="106">
        <f>SUMIF('2003'!$A$3:$A$42,$P$1,'2003'!$BV$3:$BV$42)</f>
        <v>247566.3</v>
      </c>
      <c r="F8" s="106">
        <f>SUMIF('2004'!$A$3:$A$42,$P$1,'2004'!$BV$3:$BV$42)</f>
        <v>0</v>
      </c>
      <c r="G8" s="107" t="e">
        <f t="shared" si="0"/>
        <v>#DIV/0!</v>
      </c>
      <c r="H8" s="23"/>
      <c r="J8" s="12"/>
      <c r="K8" s="18"/>
      <c r="L8" s="17"/>
      <c r="M8" s="18" t="s">
        <v>5</v>
      </c>
      <c r="N8" s="17">
        <v>8</v>
      </c>
      <c r="O8" s="12"/>
    </row>
    <row r="9" spans="1:15" ht="15" customHeight="1">
      <c r="A9" s="105" t="s">
        <v>28</v>
      </c>
      <c r="B9" s="106">
        <f>SUMIF('2000'!$A$3:$A$42,$P$1,'2000'!$BW$3:$BW$42)</f>
        <v>0</v>
      </c>
      <c r="C9" s="106">
        <f>SUMIF('2001'!$A$3:$A$42,$P$1,'2001'!$BW$3:$BW$42)</f>
        <v>0</v>
      </c>
      <c r="D9" s="106">
        <f>SUMIF('2002'!$A$3:$A$42,$P$1,'2002'!$BW$3:$BW$42)</f>
        <v>0</v>
      </c>
      <c r="E9" s="106">
        <f>SUMIF('2003'!$A$3:$A$42,$P$1,'2003'!$BW$3:$BW$42)</f>
        <v>0</v>
      </c>
      <c r="F9" s="106">
        <f>SUMIF('2004'!$A$3:$A$42,$P$1,'2004'!$BW$3:$BW$42)</f>
        <v>0</v>
      </c>
      <c r="G9" s="107" t="e">
        <f t="shared" si="0"/>
        <v>#DIV/0!</v>
      </c>
      <c r="H9" s="23"/>
      <c r="J9" s="12"/>
      <c r="K9" s="18"/>
      <c r="L9" s="17"/>
      <c r="M9" s="18" t="s">
        <v>6</v>
      </c>
      <c r="N9" s="17">
        <v>9</v>
      </c>
      <c r="O9" s="12"/>
    </row>
    <row r="10" spans="1:15" ht="15" customHeight="1">
      <c r="A10" s="105" t="s">
        <v>158</v>
      </c>
      <c r="B10" s="106">
        <f>SUMIF('2000'!$A$3:$A$42,$P$1,'2000'!$BX$3:$BX$42)</f>
        <v>28653063.61</v>
      </c>
      <c r="C10" s="106">
        <f>SUMIF('2001'!$A$3:$A$42,$P$1,'2001'!$BX$3:$BX$42)</f>
        <v>27958285.89</v>
      </c>
      <c r="D10" s="106">
        <f>SUMIF('2002'!$A$3:$A$42,$P$1,'2002'!$BX$3:$BX$42)</f>
        <v>24728094.58</v>
      </c>
      <c r="E10" s="106">
        <f>SUMIF('2003'!$A$3:$A$42,$P$1,'2003'!$BX$3:$BX$42)</f>
        <v>24211306.599999998</v>
      </c>
      <c r="F10" s="106">
        <f>SUMIF('2004'!$A$3:$A$42,$P$1,'2004'!$BX$3:$BX$42)</f>
        <v>0</v>
      </c>
      <c r="G10" s="107">
        <f t="shared" si="0"/>
        <v>-0.15501857220076865</v>
      </c>
      <c r="H10" s="23"/>
      <c r="J10" s="12"/>
      <c r="K10" s="18"/>
      <c r="L10" s="17"/>
      <c r="M10" s="18" t="s">
        <v>7</v>
      </c>
      <c r="N10" s="17">
        <v>10</v>
      </c>
      <c r="O10" s="12"/>
    </row>
    <row r="11" spans="1:15" ht="15" customHeight="1">
      <c r="A11" s="105" t="s">
        <v>29</v>
      </c>
      <c r="B11" s="106">
        <f>SUMIF('2000'!$A$3:$A$42,$P$1,'2000'!$BY$3:$BY$42)</f>
        <v>3722951.27</v>
      </c>
      <c r="C11" s="106">
        <f>SUMIF('2001'!$A$3:$A$42,$P$1,'2001'!$BY$3:$BY$42)</f>
        <v>2729706.37</v>
      </c>
      <c r="D11" s="106">
        <f>SUMIF('2002'!$A$3:$A$42,$P$1,'2002'!$BY$3:$BY$42)</f>
        <v>2589026.12</v>
      </c>
      <c r="E11" s="106">
        <f>SUMIF('2003'!$A$3:$A$42,$P$1,'2003'!$BY$3:$BY$42)</f>
        <v>2548255.16</v>
      </c>
      <c r="F11" s="106">
        <f>SUMIF('2004'!$A$3:$A$42,$P$1,'2004'!$BY$3:$BY$42)</f>
        <v>0</v>
      </c>
      <c r="G11" s="107">
        <f t="shared" si="0"/>
        <v>-0.31552819921814335</v>
      </c>
      <c r="H11" s="23"/>
      <c r="J11" s="12"/>
      <c r="K11" s="18"/>
      <c r="L11" s="17"/>
      <c r="M11" s="18" t="s">
        <v>8</v>
      </c>
      <c r="N11" s="17">
        <v>11</v>
      </c>
      <c r="O11" s="12"/>
    </row>
    <row r="12" spans="1:15" ht="15" customHeight="1">
      <c r="A12" s="105" t="s">
        <v>56</v>
      </c>
      <c r="B12" s="106">
        <f>SUMIF('2000'!$A$3:$A$42,$P$1,'2000'!$BZ$3:$BZ$42)</f>
        <v>2708754.35</v>
      </c>
      <c r="C12" s="106">
        <f>SUMIF('2001'!$A$3:$A$42,$P$1,'2001'!$BZ$3:$BZ$42)</f>
        <v>2910424.5</v>
      </c>
      <c r="D12" s="106">
        <f>SUMIF('2002'!$A$3:$A$42,$P$1,'2002'!$BZ$3:$BZ$42)</f>
        <v>2520138.85</v>
      </c>
      <c r="E12" s="106">
        <f>SUMIF('2003'!$A$3:$A$42,$P$1,'2003'!$BZ$3:$BZ$42)</f>
        <v>2454921.5</v>
      </c>
      <c r="F12" s="106">
        <f>SUMIF('2004'!$A$3:$A$42,$P$1,'2004'!$BZ$3:$BZ$42)</f>
        <v>0</v>
      </c>
      <c r="G12" s="107">
        <f t="shared" si="0"/>
        <v>-0.09370833128519021</v>
      </c>
      <c r="H12" s="23"/>
      <c r="J12" s="12"/>
      <c r="K12" s="18"/>
      <c r="L12" s="17"/>
      <c r="M12" s="18" t="s">
        <v>33</v>
      </c>
      <c r="N12" s="17">
        <v>12</v>
      </c>
      <c r="O12" s="12"/>
    </row>
    <row r="13" spans="1:15" ht="15" customHeight="1">
      <c r="A13" s="105" t="s">
        <v>30</v>
      </c>
      <c r="B13" s="106">
        <f>SUMIF('2000'!$A$3:$A$42,$P$1,'2000'!$CA$3:$CA$42)</f>
        <v>22221357.990000002</v>
      </c>
      <c r="C13" s="106">
        <f>SUMIF('2001'!$A$3:$A$42,$P$1,'2001'!$CA$3:$CA$42)</f>
        <v>22318155.02</v>
      </c>
      <c r="D13" s="106">
        <f>SUMIF('2002'!$A$3:$A$42,$P$1,'2002'!$CA$3:$CA$42)</f>
        <v>19618929.61</v>
      </c>
      <c r="E13" s="106">
        <f>SUMIF('2003'!$A$3:$A$42,$P$1,'2003'!$CA$3:$CA$42)</f>
        <v>19208129.94</v>
      </c>
      <c r="F13" s="106">
        <f>SUMIF('2004'!$A$3:$A$42,$P$1,'2004'!$CA$3:$CA$42)</f>
        <v>0</v>
      </c>
      <c r="G13" s="107">
        <f t="shared" si="0"/>
        <v>-0.13560053581585815</v>
      </c>
      <c r="H13" s="23"/>
      <c r="J13" s="12"/>
      <c r="K13" s="18"/>
      <c r="L13" s="17"/>
      <c r="M13" s="18" t="s">
        <v>9</v>
      </c>
      <c r="N13" s="17">
        <v>13</v>
      </c>
      <c r="O13" s="12"/>
    </row>
    <row r="14" spans="1:15" ht="15" customHeight="1">
      <c r="A14" s="105" t="s">
        <v>159</v>
      </c>
      <c r="B14" s="106">
        <f>SUMIF('2000'!$A$3:$A$42,$P$1,'2000'!$CB$3:$CB$42)</f>
        <v>28653063.61</v>
      </c>
      <c r="C14" s="106">
        <f>SUMIF('2001'!$A$3:$A$42,$P$1,'2001'!$CB$3:$CB$42)</f>
        <v>27958285.889999997</v>
      </c>
      <c r="D14" s="106">
        <f>SUMIF('2002'!$A$3:$A$42,$P$1,'2002'!$CB$3:$CB$42)</f>
        <v>24728094.58</v>
      </c>
      <c r="E14" s="106">
        <f>SUMIF('2003'!$A$3:$A$42,$P$1,'2003'!$CB$3:$CB$42)</f>
        <v>24211306.599999998</v>
      </c>
      <c r="F14" s="106">
        <f>SUMIF('2004'!$A$3:$A$42,$P$1,'2004'!$CB$3:$CB$42)</f>
        <v>0</v>
      </c>
      <c r="G14" s="107">
        <f t="shared" si="0"/>
        <v>-0.15501857220076865</v>
      </c>
      <c r="H14" s="23"/>
      <c r="J14" s="12"/>
      <c r="K14" s="18"/>
      <c r="L14" s="17"/>
      <c r="M14" s="18" t="s">
        <v>34</v>
      </c>
      <c r="N14" s="17">
        <v>14</v>
      </c>
      <c r="O14" s="12"/>
    </row>
    <row r="15" spans="1:15" ht="15" customHeight="1">
      <c r="A15" s="105" t="s">
        <v>160</v>
      </c>
      <c r="B15" s="106">
        <f>SUMIF('2000'!$A$3:$A$42,$P$1,'2000'!$CS$3:$CS$42)</f>
        <v>23918240.34</v>
      </c>
      <c r="C15" s="106">
        <f>SUMIF('2001'!$A$3:$A$42,$P$1,'2001'!$CS$3:$CS$42)</f>
        <v>23449377.62</v>
      </c>
      <c r="D15" s="106">
        <f>SUMIF('2002'!$A$3:$A$42,$P$1,'2002'!$CS$3:$CS$42)</f>
        <v>20137989.51</v>
      </c>
      <c r="E15" s="106">
        <f>SUMIF('2003'!$A$3:$A$42,$P$1,'2003'!$CS$3:$CS$42)</f>
        <v>19093668.539999995</v>
      </c>
      <c r="F15" s="106">
        <f>SUMIF('2004'!$A$3:$A$42,$P$1,'2004'!$CS$3:$CS$42)</f>
        <v>0</v>
      </c>
      <c r="G15" s="107">
        <f t="shared" si="0"/>
        <v>-0.20171098422870035</v>
      </c>
      <c r="H15" s="23"/>
      <c r="J15" s="12"/>
      <c r="K15" s="18"/>
      <c r="L15" s="17"/>
      <c r="M15" s="18" t="s">
        <v>10</v>
      </c>
      <c r="N15" s="17">
        <v>15</v>
      </c>
      <c r="O15" s="12"/>
    </row>
    <row r="16" spans="1:15" ht="15" customHeight="1">
      <c r="A16" s="68"/>
      <c r="B16" s="68"/>
      <c r="C16" s="68"/>
      <c r="D16" s="68"/>
      <c r="E16" s="68"/>
      <c r="F16" s="68"/>
      <c r="G16" s="68"/>
      <c r="H16" s="23"/>
      <c r="J16" s="12"/>
      <c r="K16" s="18"/>
      <c r="L16" s="17"/>
      <c r="M16" s="18" t="s">
        <v>11</v>
      </c>
      <c r="N16" s="17">
        <v>16</v>
      </c>
      <c r="O16" s="12"/>
    </row>
    <row r="17" spans="1:15" ht="15" customHeight="1">
      <c r="A17" s="108" t="s">
        <v>204</v>
      </c>
      <c r="B17" s="108">
        <f>B5</f>
        <v>2000</v>
      </c>
      <c r="C17" s="108">
        <f>C5</f>
        <v>2001</v>
      </c>
      <c r="D17" s="108">
        <f>D5</f>
        <v>2002</v>
      </c>
      <c r="E17" s="108">
        <f>E5</f>
        <v>2003</v>
      </c>
      <c r="F17" s="108">
        <f>F5</f>
        <v>2004</v>
      </c>
      <c r="G17" s="108" t="s">
        <v>50</v>
      </c>
      <c r="H17" s="21"/>
      <c r="J17" s="12"/>
      <c r="K17" s="18"/>
      <c r="L17" s="17"/>
      <c r="M17" s="18" t="s">
        <v>221</v>
      </c>
      <c r="N17" s="17">
        <v>17</v>
      </c>
      <c r="O17" s="12"/>
    </row>
    <row r="18" spans="1:15" ht="15" customHeight="1">
      <c r="A18" s="109" t="s">
        <v>22</v>
      </c>
      <c r="B18" s="110">
        <f>SUMIF('2000'!$A$3:$A$42,$P$1,'2000'!$CT$3:$CT$42)</f>
        <v>4227759.25</v>
      </c>
      <c r="C18" s="110">
        <f>SUMIF('2001'!$A$3:$A$42,$P$1,'2001'!$CT$3:$CT$42)</f>
        <v>4495640.069999999</v>
      </c>
      <c r="D18" s="110">
        <f>SUMIF('2002'!$A$3:$A$42,$P$1,'2002'!$CT$3:$CT$42)</f>
        <v>4644620.39</v>
      </c>
      <c r="E18" s="110">
        <f>SUMIF('2003'!$A$3:$A$42,$P$1,'2003'!$CT$3:$CT$42)</f>
        <v>4101489.82</v>
      </c>
      <c r="F18" s="110">
        <f>SUMIF('2004'!$A$3:$A$42,$P$1,'2004'!$CT$3:$CT$42)</f>
        <v>0</v>
      </c>
      <c r="G18" s="111">
        <f aca="true" t="shared" si="1" ref="G18:G25">(E18-B18)/B18</f>
        <v>-0.029866750335890146</v>
      </c>
      <c r="H18" s="21"/>
      <c r="J18" s="12"/>
      <c r="K18" s="18"/>
      <c r="L18" s="17"/>
      <c r="M18" s="18" t="s">
        <v>12</v>
      </c>
      <c r="N18" s="17">
        <v>18</v>
      </c>
      <c r="O18" s="12"/>
    </row>
    <row r="19" spans="1:15" ht="15" customHeight="1">
      <c r="A19" s="109" t="s">
        <v>23</v>
      </c>
      <c r="B19" s="110">
        <f>SUMIF('2000'!$A$3:$A$42,$P$1,'2000'!$CU$3:$CU$42)</f>
        <v>5133093.1</v>
      </c>
      <c r="C19" s="110">
        <f>SUMIF('2001'!$A$3:$A$42,$P$1,'2001'!$CU$3:$CU$42)</f>
        <v>5014641.2</v>
      </c>
      <c r="D19" s="110">
        <f>SUMIF('2002'!$A$3:$A$42,$P$1,'2002'!$CU$3:$CU$42)</f>
        <v>4917408.08</v>
      </c>
      <c r="E19" s="110">
        <f>SUMIF('2003'!$A$3:$A$42,$P$1,'2003'!$CU$3:$CU$42)</f>
        <v>4324993.55</v>
      </c>
      <c r="F19" s="110">
        <f>SUMIF('2004'!$A$3:$A$42,$P$1,'2004'!$CU$3:$CU$42)</f>
        <v>0</v>
      </c>
      <c r="G19" s="111">
        <f t="shared" si="1"/>
        <v>-0.1574293577492292</v>
      </c>
      <c r="H19" s="21"/>
      <c r="J19" s="12"/>
      <c r="K19" s="18"/>
      <c r="L19" s="17"/>
      <c r="M19" s="18" t="s">
        <v>13</v>
      </c>
      <c r="N19" s="17">
        <v>19</v>
      </c>
      <c r="O19" s="12"/>
    </row>
    <row r="20" spans="1:15" ht="15" customHeight="1">
      <c r="A20" s="109" t="s">
        <v>162</v>
      </c>
      <c r="B20" s="110">
        <f>SUMIF('2000'!$A$3:$A$42,$P$1,'2000'!$CV$3:$CV$42)</f>
        <v>905333.8499999996</v>
      </c>
      <c r="C20" s="110">
        <f>SUMIF('2001'!$A$3:$A$42,$P$1,'2001'!$CV$3:$CV$42)</f>
        <v>519001.1300000008</v>
      </c>
      <c r="D20" s="110">
        <f>SUMIF('2002'!$A$3:$A$42,$P$1,'2002'!$CV$3:$CV$42)</f>
        <v>272787.6900000004</v>
      </c>
      <c r="E20" s="110">
        <f>SUMIF('2003'!$A$3:$A$42,$P$1,'2003'!$CV$3:$CV$42)</f>
        <v>223503.72999999998</v>
      </c>
      <c r="F20" s="110">
        <f>SUMIF('2004'!$A$3:$A$42,$P$1,'2004'!$CV$3:$CV$42)</f>
        <v>0</v>
      </c>
      <c r="G20" s="111">
        <f t="shared" si="1"/>
        <v>-0.7531256232162311</v>
      </c>
      <c r="H20" s="21"/>
      <c r="J20" s="12"/>
      <c r="K20" s="18"/>
      <c r="L20" s="17"/>
      <c r="M20" s="18" t="s">
        <v>14</v>
      </c>
      <c r="N20" s="17">
        <v>20</v>
      </c>
      <c r="O20" s="12"/>
    </row>
    <row r="21" spans="1:15" ht="15" customHeight="1">
      <c r="A21" s="109" t="s">
        <v>166</v>
      </c>
      <c r="B21" s="110">
        <f>SUMIF('2000'!$A$3:$A$42,$P$1,'2000'!$CW$3:$CW$42)</f>
        <v>0</v>
      </c>
      <c r="C21" s="110">
        <f>SUMIF('2001'!$A$3:$A$42,$P$1,'2001'!$CW$3:$CW$42)</f>
        <v>0</v>
      </c>
      <c r="D21" s="110">
        <f>SUMIF('2002'!$A$3:$A$42,$P$1,'2002'!$CW$3:$CW$42)</f>
        <v>0</v>
      </c>
      <c r="E21" s="110">
        <f>SUMIF('2003'!$A$3:$A$42,$P$1,'2003'!$CW$3:$CW$42)</f>
        <v>0</v>
      </c>
      <c r="F21" s="110">
        <f>SUMIF('2004'!$A$3:$A$42,$P$1,'2004'!$CW$3:$CW$42)</f>
        <v>0</v>
      </c>
      <c r="G21" s="111" t="e">
        <f t="shared" si="1"/>
        <v>#DIV/0!</v>
      </c>
      <c r="H21" s="21"/>
      <c r="J21" s="12"/>
      <c r="K21" s="18"/>
      <c r="L21" s="17"/>
      <c r="M21" s="18" t="s">
        <v>15</v>
      </c>
      <c r="N21" s="17">
        <v>21</v>
      </c>
      <c r="O21" s="12"/>
    </row>
    <row r="22" spans="1:15" ht="15" customHeight="1">
      <c r="A22" s="109" t="s">
        <v>149</v>
      </c>
      <c r="B22" s="110">
        <f>SUMIF('2000'!$A$3:$A$42,$P$1,'2000'!$CX$3:$CX$42)</f>
        <v>905333.8499999996</v>
      </c>
      <c r="C22" s="110">
        <f>SUMIF('2001'!$A$3:$A$42,$P$1,'2001'!$CX$3:$CX$42)</f>
        <v>519001.1300000008</v>
      </c>
      <c r="D22" s="110">
        <f>SUMIF('2002'!$A$3:$A$42,$P$1,'2002'!$CX$3:$CX$42)</f>
        <v>272787.6900000004</v>
      </c>
      <c r="E22" s="110">
        <f>SUMIF('2003'!$A$3:$A$42,$P$1,'2003'!$CX$3:$CX$42)</f>
        <v>223503.72999999998</v>
      </c>
      <c r="F22" s="110">
        <f>SUMIF('2004'!$A$3:$A$42,$P$1,'2004'!$CX$3:$CX$42)</f>
        <v>0</v>
      </c>
      <c r="G22" s="111">
        <f t="shared" si="1"/>
        <v>-0.7531256232162311</v>
      </c>
      <c r="H22" s="21"/>
      <c r="J22" s="12"/>
      <c r="K22" s="18"/>
      <c r="L22" s="86"/>
      <c r="M22" s="18" t="s">
        <v>219</v>
      </c>
      <c r="N22" s="17">
        <v>22</v>
      </c>
      <c r="O22" s="12"/>
    </row>
    <row r="23" spans="1:15" ht="15" customHeight="1">
      <c r="A23" s="109" t="s">
        <v>54</v>
      </c>
      <c r="B23" s="110">
        <f>SUMIF('2000'!$A$3:$A$42,$P$1,'2000'!$K$3:$K$42)</f>
        <v>144743.45</v>
      </c>
      <c r="C23" s="110">
        <f>SUMIF('2001'!$A$3:$A$42,$P$1,'2001'!$K$3:$K$42)</f>
        <v>289231.5</v>
      </c>
      <c r="D23" s="110">
        <f>SUMIF('2002'!$A$3:$A$42,$P$1,'2002'!$K$3:$K$42)</f>
        <v>2120506.6999999997</v>
      </c>
      <c r="E23" s="110">
        <f>SUMIF('2003'!$A$3:$A$42,$P$1,'2003'!$K$3:$K$42)</f>
        <v>305515.35</v>
      </c>
      <c r="F23" s="110">
        <f>SUMIF('2004'!$A$3:$A$42,$P$1,'2004'!$K$3:$K$42)</f>
        <v>0</v>
      </c>
      <c r="G23" s="111">
        <f t="shared" si="1"/>
        <v>1.1107369625361283</v>
      </c>
      <c r="H23" s="21"/>
      <c r="J23" s="12"/>
      <c r="K23" s="12"/>
      <c r="L23" s="86"/>
      <c r="M23" s="18" t="s">
        <v>220</v>
      </c>
      <c r="N23" s="17">
        <v>23</v>
      </c>
      <c r="O23" s="12"/>
    </row>
    <row r="24" spans="1:15" ht="15" customHeight="1">
      <c r="A24" s="109" t="s">
        <v>55</v>
      </c>
      <c r="B24" s="110">
        <f>SUMIF('2000'!$A$3:$A$42,$P$1,'2000'!$L$3:$L$42)</f>
        <v>65299</v>
      </c>
      <c r="C24" s="110">
        <f>SUMIF('2001'!$A$3:$A$42,$P$1,'2001'!$L$3:$L$42)</f>
        <v>140937.75</v>
      </c>
      <c r="D24" s="110">
        <f>SUMIF('2002'!$A$3:$A$42,$P$1,'2002'!$L$3:$L$42)</f>
        <v>280074.8</v>
      </c>
      <c r="E24" s="110">
        <f>SUMIF('2003'!$A$3:$A$42,$P$1,'2003'!$L$3:$L$42)</f>
        <v>391403.60000000003</v>
      </c>
      <c r="F24" s="110">
        <f>SUMIF('2004'!$A$3:$A$42,$P$1,'2004'!$L$3:$L$42)</f>
        <v>0</v>
      </c>
      <c r="G24" s="111">
        <f t="shared" si="1"/>
        <v>4.994021347953262</v>
      </c>
      <c r="H24" s="21"/>
      <c r="J24" s="12"/>
      <c r="L24" s="2"/>
      <c r="M24" s="18" t="s">
        <v>17</v>
      </c>
      <c r="N24" s="17">
        <v>24</v>
      </c>
      <c r="O24" s="12"/>
    </row>
    <row r="25" spans="1:15" ht="15" customHeight="1">
      <c r="A25" s="109" t="s">
        <v>212</v>
      </c>
      <c r="B25" s="110">
        <f>SUMIF('2000'!$A$3:$A$42,$P$1,'2000'!$CY$3:$CY$42)</f>
        <v>695291.3999999997</v>
      </c>
      <c r="C25" s="110">
        <f>SUMIF('2001'!$A$3:$A$42,$P$1,'2001'!$CY$3:$CY$42)</f>
        <v>88831.88000000082</v>
      </c>
      <c r="D25" s="110">
        <f>SUMIF('2002'!$A$3:$A$42,$P$1,'2002'!$CY$3:$CY$42)</f>
        <v>-2127793.809999999</v>
      </c>
      <c r="E25" s="110">
        <f>SUMIF('2003'!$A$3:$A$42,$P$1,'2003'!$CY$3:$CY$42)</f>
        <v>-473415.22000000003</v>
      </c>
      <c r="F25" s="110">
        <f>SUMIF('2004'!$A$3:$A$42,$P$1,'2004'!$CY$3:$CY$42)</f>
        <v>0</v>
      </c>
      <c r="G25" s="111">
        <f t="shared" si="1"/>
        <v>-1.6808874955162687</v>
      </c>
      <c r="H25" s="21"/>
      <c r="J25" s="12"/>
      <c r="L25" s="2"/>
      <c r="M25" s="18" t="s">
        <v>18</v>
      </c>
      <c r="N25" s="17">
        <v>25</v>
      </c>
      <c r="O25" s="12"/>
    </row>
    <row r="26" spans="1:15" ht="15" customHeight="1">
      <c r="A26" s="109"/>
      <c r="B26" s="110"/>
      <c r="C26" s="110"/>
      <c r="D26" s="110"/>
      <c r="E26" s="110"/>
      <c r="F26" s="110"/>
      <c r="G26" s="111"/>
      <c r="H26" s="21"/>
      <c r="J26" s="12"/>
      <c r="L26" s="2"/>
      <c r="M26" s="18" t="s">
        <v>19</v>
      </c>
      <c r="N26" s="17">
        <v>26</v>
      </c>
      <c r="O26" s="12"/>
    </row>
    <row r="27" spans="1:15" ht="15" customHeight="1">
      <c r="A27" s="108" t="s">
        <v>205</v>
      </c>
      <c r="B27" s="112">
        <f>B5</f>
        <v>2000</v>
      </c>
      <c r="C27" s="112">
        <f>C5</f>
        <v>2001</v>
      </c>
      <c r="D27" s="112">
        <f>D5</f>
        <v>2002</v>
      </c>
      <c r="E27" s="112">
        <f>E5</f>
        <v>2003</v>
      </c>
      <c r="F27" s="112">
        <f>F5</f>
        <v>2004</v>
      </c>
      <c r="G27" s="112" t="s">
        <v>57</v>
      </c>
      <c r="H27" s="21"/>
      <c r="J27" s="12"/>
      <c r="L27" s="2"/>
      <c r="M27" s="18" t="s">
        <v>21</v>
      </c>
      <c r="N27" s="17">
        <v>27</v>
      </c>
      <c r="O27" s="12"/>
    </row>
    <row r="28" spans="1:15" ht="15" customHeight="1">
      <c r="A28" s="109" t="s">
        <v>169</v>
      </c>
      <c r="B28" s="110">
        <f>SUMIF('2000'!$A$3:$A$42,$P$1,'2000'!$BR$3:$BR$42)</f>
        <v>706335.8500000001</v>
      </c>
      <c r="C28" s="110">
        <f>SUMIF('2001'!$A$3:$A$42,$P$1,'2001'!$BR$3:$BR$42)</f>
        <v>1223756.15</v>
      </c>
      <c r="D28" s="110">
        <f>SUMIF('2002'!$A$3:$A$42,$P$1,'2002'!$BR$3:$BR$42)</f>
        <v>1119187.9</v>
      </c>
      <c r="E28" s="110">
        <f>SUMIF('2003'!$A$3:$A$42,$P$1,'2003'!$BR$3:$BR$42)</f>
        <v>1370569.05</v>
      </c>
      <c r="F28" s="110">
        <f>SUMIF('2004'!$A$3:$A$42,$P$1,'2004'!$BR$3:$BR$42)</f>
        <v>0</v>
      </c>
      <c r="G28" s="110">
        <f>AVERAGE(B28:E28)</f>
        <v>1104962.2375</v>
      </c>
      <c r="H28" s="21"/>
      <c r="J28" s="12"/>
      <c r="L28" s="2"/>
      <c r="M28" s="18" t="s">
        <v>31</v>
      </c>
      <c r="N28" s="17">
        <v>28</v>
      </c>
      <c r="O28" s="12"/>
    </row>
    <row r="29" spans="1:15" ht="15" customHeight="1">
      <c r="A29" s="109" t="s">
        <v>170</v>
      </c>
      <c r="B29" s="110">
        <f>SUMIF('2000'!$A$3:$A$42,$P$1,'2000'!$BP$3:$BP$42)</f>
        <v>117280.6</v>
      </c>
      <c r="C29" s="110">
        <f>SUMIF('2001'!$A$3:$A$42,$P$1,'2001'!$BP$3:$BP$42)</f>
        <v>64756</v>
      </c>
      <c r="D29" s="110">
        <f>SUMIF('2002'!$A$3:$A$42,$P$1,'2002'!$BP$3:$BP$42)</f>
        <v>281949.2</v>
      </c>
      <c r="E29" s="110">
        <f>SUMIF('2003'!$A$3:$A$42,$P$1,'2003'!$BP$3:$BP$42)</f>
        <v>105346.15</v>
      </c>
      <c r="F29" s="110">
        <f>SUMIF('2004'!$A$3:$A$42,$P$1,'2004'!$BP$3:$BP$42)</f>
        <v>0</v>
      </c>
      <c r="G29" s="110">
        <f>AVERAGE(B29:E29)</f>
        <v>142332.98750000002</v>
      </c>
      <c r="H29" s="21"/>
      <c r="J29" s="12"/>
      <c r="L29" s="2"/>
      <c r="M29" s="18" t="s">
        <v>20</v>
      </c>
      <c r="N29" s="17">
        <v>29</v>
      </c>
      <c r="O29" s="12"/>
    </row>
    <row r="30" spans="1:14" ht="15" customHeight="1">
      <c r="A30" s="109" t="s">
        <v>171</v>
      </c>
      <c r="B30" s="110">
        <f>SUMIF('2000'!$A$3:$A$42,$P$1,'2000'!$CZ$3:$CZ$42)</f>
        <v>589055.2500000001</v>
      </c>
      <c r="C30" s="110">
        <f>SUMIF('2001'!$A$3:$A$42,$P$1,'2001'!$CZ$3:$CZ$42)</f>
        <v>1159000.15</v>
      </c>
      <c r="D30" s="110">
        <f>SUMIF('2002'!$A$3:$A$42,$P$1,'2002'!$CZ$3:$CZ$42)</f>
        <v>837238.7</v>
      </c>
      <c r="E30" s="110">
        <f>SUMIF('2003'!$A$3:$A$42,$P$1,'2003'!$CZ$3:$CZ$42)</f>
        <v>1265222.9000000001</v>
      </c>
      <c r="F30" s="110">
        <f>SUMIF('2004'!$A$3:$A$42,$P$1,'2004'!$CZ$3:$CZ$42)</f>
        <v>0</v>
      </c>
      <c r="G30" s="110">
        <f>AVERAGE(B30:E30)</f>
        <v>962629.25</v>
      </c>
      <c r="H30" s="21"/>
      <c r="J30" s="12"/>
      <c r="L30" s="2"/>
      <c r="M30" t="s">
        <v>222</v>
      </c>
      <c r="N30" s="17">
        <v>30</v>
      </c>
    </row>
    <row r="31" spans="1:14" ht="15" customHeight="1">
      <c r="A31" s="109" t="s">
        <v>172</v>
      </c>
      <c r="B31" s="110">
        <f>SUMIF('2000'!$A$3:$A$42,$P$1,'2000'!$BQ$3:$BQ$42)</f>
        <v>35192</v>
      </c>
      <c r="C31" s="110">
        <f>SUMIF('2001'!$A$3:$A$42,$P$1,'2001'!$BQ$3:$BQ$42)</f>
        <v>0</v>
      </c>
      <c r="D31" s="110">
        <f>SUMIF('2002'!$A$3:$A$42,$P$1,'2002'!$BQ$3:$BQ$42)</f>
        <v>86000</v>
      </c>
      <c r="E31" s="110">
        <f>SUMIF('2003'!$A$3:$A$42,$P$1,'2003'!$BQ$3:$BQ$42)</f>
        <v>0</v>
      </c>
      <c r="F31" s="110">
        <f>SUMIF('2004'!$A$3:$A$42,$P$1,'2004'!$BQ$3:$BQ$42)</f>
        <v>0</v>
      </c>
      <c r="G31" s="110">
        <f>AVERAGE(B31:E31)</f>
        <v>30298</v>
      </c>
      <c r="H31" s="21"/>
      <c r="J31" s="12"/>
      <c r="L31" s="2"/>
      <c r="M31" s="12" t="s">
        <v>223</v>
      </c>
      <c r="N31" s="17">
        <v>31</v>
      </c>
    </row>
    <row r="32" spans="1:14" ht="15" customHeight="1">
      <c r="A32" s="109"/>
      <c r="B32" s="110"/>
      <c r="C32" s="110"/>
      <c r="D32" s="110"/>
      <c r="E32" s="110"/>
      <c r="F32" s="110"/>
      <c r="G32" s="111"/>
      <c r="H32" s="21"/>
      <c r="J32" s="12"/>
      <c r="L32" s="2"/>
      <c r="M32" s="12" t="s">
        <v>224</v>
      </c>
      <c r="N32" s="17">
        <v>32</v>
      </c>
    </row>
    <row r="33" spans="1:14" ht="15" customHeight="1">
      <c r="A33" s="108" t="s">
        <v>206</v>
      </c>
      <c r="B33" s="112">
        <f>B5</f>
        <v>2000</v>
      </c>
      <c r="C33" s="112">
        <f>C5</f>
        <v>2001</v>
      </c>
      <c r="D33" s="112">
        <f>D5</f>
        <v>2002</v>
      </c>
      <c r="E33" s="112">
        <f>E5</f>
        <v>2003</v>
      </c>
      <c r="F33" s="112">
        <f>F5</f>
        <v>2004</v>
      </c>
      <c r="G33" s="112" t="s">
        <v>57</v>
      </c>
      <c r="H33" s="21"/>
      <c r="J33" s="12"/>
      <c r="L33" s="2"/>
      <c r="M33" t="s">
        <v>226</v>
      </c>
      <c r="N33" s="17">
        <v>33</v>
      </c>
    </row>
    <row r="34" spans="1:12" ht="15" customHeight="1">
      <c r="A34" s="109" t="s">
        <v>174</v>
      </c>
      <c r="B34" s="110">
        <f>-B30</f>
        <v>-589055.2500000001</v>
      </c>
      <c r="C34" s="110">
        <f>-C30</f>
        <v>-1159000.15</v>
      </c>
      <c r="D34" s="110">
        <f>-D30</f>
        <v>-837238.7</v>
      </c>
      <c r="E34" s="110">
        <f>-E30</f>
        <v>-1265222.9000000001</v>
      </c>
      <c r="F34" s="110">
        <f>-F30</f>
        <v>0</v>
      </c>
      <c r="G34" s="110">
        <f>AVERAGE(B34:E34)</f>
        <v>-962629.25</v>
      </c>
      <c r="H34" s="21"/>
      <c r="J34" s="12"/>
      <c r="L34" s="2"/>
    </row>
    <row r="35" spans="1:13" ht="15" customHeight="1">
      <c r="A35" s="109" t="s">
        <v>175</v>
      </c>
      <c r="B35" s="110">
        <f>SUMIF('2000'!$A$3:$A$42,$P$1,'2000'!$DA$3:$DA$42)</f>
        <v>210042.45</v>
      </c>
      <c r="C35" s="110">
        <f>SUMIF('2001'!$A$3:$A$42,$P$1,'2001'!$DA$3:$DA$42)</f>
        <v>430169.25</v>
      </c>
      <c r="D35" s="110">
        <f>SUMIF('2002'!$A$3:$A$42,$P$1,'2002'!$DA$3:$DA$42)</f>
        <v>2400581.4999999995</v>
      </c>
      <c r="E35" s="110">
        <f>SUMIF('2003'!$A$3:$A$42,$P$1,'2003'!$DA$3:$DA$42)</f>
        <v>696918.95</v>
      </c>
      <c r="F35" s="110">
        <f>SUMIF('2004'!$A$3:$A$42,$P$1,'2004'!$DA$3:$DA$42)</f>
        <v>0</v>
      </c>
      <c r="G35" s="110">
        <f>AVERAGE(B35:E35)</f>
        <v>934428.0374999999</v>
      </c>
      <c r="H35" s="21"/>
      <c r="J35" s="12"/>
      <c r="L35" s="2"/>
      <c r="M35" s="12"/>
    </row>
    <row r="36" spans="1:13" ht="15" customHeight="1">
      <c r="A36" s="109" t="s">
        <v>176</v>
      </c>
      <c r="B36" s="110">
        <f>B25</f>
        <v>695291.3999999997</v>
      </c>
      <c r="C36" s="110">
        <f>C25</f>
        <v>88831.88000000082</v>
      </c>
      <c r="D36" s="110">
        <f>D25</f>
        <v>-2127793.809999999</v>
      </c>
      <c r="E36" s="110">
        <f>E25</f>
        <v>-473415.22000000003</v>
      </c>
      <c r="F36" s="110">
        <f>F25</f>
        <v>0</v>
      </c>
      <c r="G36" s="110">
        <f>AVERAGE(B36:E36)</f>
        <v>-454271.43749999965</v>
      </c>
      <c r="H36" s="21"/>
      <c r="J36" s="12"/>
      <c r="L36" s="2"/>
      <c r="M36" s="12"/>
    </row>
    <row r="37" spans="1:13" ht="15" customHeight="1">
      <c r="A37" s="109" t="s">
        <v>177</v>
      </c>
      <c r="B37" s="110">
        <f>SUMIF('2000'!$A$3:$A$42,$P$1,'2000'!$DB$3:$DB$42)</f>
        <v>316278.59999999957</v>
      </c>
      <c r="C37" s="110">
        <f>SUMIF('2001'!$A$3:$A$42,$P$1,'2001'!$DB$3:$DB$42)</f>
        <v>-639999.0199999991</v>
      </c>
      <c r="D37" s="110">
        <f>SUMIF('2002'!$A$3:$A$42,$P$1,'2002'!$DB$3:$DB$42)</f>
        <v>-564451.0099999995</v>
      </c>
      <c r="E37" s="110">
        <f>SUMIF('2003'!$A$3:$A$42,$P$1,'2003'!$DB$3:$DB$42)</f>
        <v>-1041719.1700000002</v>
      </c>
      <c r="F37" s="110">
        <f>SUMIF('2004'!$A$3:$A$42,$P$1,'2004'!$DB$3:$DB$42)</f>
        <v>0</v>
      </c>
      <c r="G37" s="110">
        <f>AVERAGE(B37:E37)</f>
        <v>-482472.6499999998</v>
      </c>
      <c r="H37" s="21"/>
      <c r="J37" s="12"/>
      <c r="L37" s="2"/>
      <c r="M37" s="12"/>
    </row>
    <row r="38" spans="1:13" ht="15" customHeight="1">
      <c r="A38" s="109"/>
      <c r="B38" s="110"/>
      <c r="C38" s="110"/>
      <c r="D38" s="110"/>
      <c r="E38" s="110"/>
      <c r="F38" s="110"/>
      <c r="G38" s="111"/>
      <c r="H38" s="21"/>
      <c r="J38" s="12"/>
      <c r="L38" s="2"/>
      <c r="M38" s="12"/>
    </row>
    <row r="39" spans="1:13" ht="15" customHeight="1">
      <c r="A39" s="108" t="s">
        <v>207</v>
      </c>
      <c r="B39" s="112">
        <f>B5</f>
        <v>2000</v>
      </c>
      <c r="C39" s="112">
        <f>C5</f>
        <v>2001</v>
      </c>
      <c r="D39" s="112">
        <f>D5</f>
        <v>2002</v>
      </c>
      <c r="E39" s="112">
        <f>E5</f>
        <v>2003</v>
      </c>
      <c r="F39" s="112">
        <f>F5</f>
        <v>2004</v>
      </c>
      <c r="G39" s="112" t="s">
        <v>57</v>
      </c>
      <c r="H39" s="21"/>
      <c r="J39" s="12"/>
      <c r="L39" s="2"/>
      <c r="M39" s="12"/>
    </row>
    <row r="40" spans="1:13" ht="15" customHeight="1">
      <c r="A40" s="109" t="s">
        <v>177</v>
      </c>
      <c r="B40" s="110">
        <f>B37</f>
        <v>316278.59999999957</v>
      </c>
      <c r="C40" s="110">
        <f>C37</f>
        <v>-639999.0199999991</v>
      </c>
      <c r="D40" s="110">
        <f>D37</f>
        <v>-564451.0099999995</v>
      </c>
      <c r="E40" s="110">
        <f>E37</f>
        <v>-1041719.1700000002</v>
      </c>
      <c r="F40" s="110">
        <f>F37</f>
        <v>0</v>
      </c>
      <c r="G40" s="110">
        <f>AVERAGE(B40:E40)</f>
        <v>-482472.6499999998</v>
      </c>
      <c r="H40" s="21"/>
      <c r="J40" s="12"/>
      <c r="L40" s="2"/>
      <c r="M40" s="12"/>
    </row>
    <row r="41" spans="1:13" ht="15" customHeight="1">
      <c r="A41" s="109" t="s">
        <v>180</v>
      </c>
      <c r="B41" s="110">
        <f>SUMIF('2000'!$A$3:$A$42,$P$1,'2000'!$DC$3:$DC$42)</f>
        <v>-327323.05000000005</v>
      </c>
      <c r="C41" s="110">
        <f>SUMIF('2001'!$A$3:$A$42,$P$1,'2001'!$DC$3:$DC$42)</f>
        <v>-494925.25</v>
      </c>
      <c r="D41" s="110">
        <f>SUMIF('2002'!$A$3:$A$42,$P$1,'2002'!$DC$3:$DC$42)</f>
        <v>-2682530.6999999997</v>
      </c>
      <c r="E41" s="110">
        <f>SUMIF('2003'!$A$3:$A$42,$P$1,'2003'!$DC$3:$DC$42)</f>
        <v>-802265.1</v>
      </c>
      <c r="F41" s="110">
        <f>SUMIF('2004'!$A$3:$A$42,$P$1,'2004'!$DC$3:$DC$42)</f>
        <v>0</v>
      </c>
      <c r="G41" s="110">
        <f>AVERAGE(B41:E41)</f>
        <v>-1076761.025</v>
      </c>
      <c r="H41" s="21"/>
      <c r="J41" s="12"/>
      <c r="L41" s="2"/>
      <c r="M41" s="12"/>
    </row>
    <row r="42" spans="1:13" ht="15" customHeight="1">
      <c r="A42" s="109" t="s">
        <v>182</v>
      </c>
      <c r="B42" s="110">
        <f>B28</f>
        <v>706335.8500000001</v>
      </c>
      <c r="C42" s="110">
        <f>C28</f>
        <v>1223756.15</v>
      </c>
      <c r="D42" s="110">
        <f>D28</f>
        <v>1119187.9</v>
      </c>
      <c r="E42" s="110">
        <f>E28</f>
        <v>1370569.05</v>
      </c>
      <c r="F42" s="110">
        <f>F28</f>
        <v>0</v>
      </c>
      <c r="G42" s="110">
        <f>AVERAGE(B42:E42)</f>
        <v>1104962.2375</v>
      </c>
      <c r="H42" s="21"/>
      <c r="J42" s="12"/>
      <c r="L42" s="2"/>
      <c r="M42" s="12"/>
    </row>
    <row r="43" spans="1:13" ht="15" customHeight="1">
      <c r="A43" s="109" t="s">
        <v>183</v>
      </c>
      <c r="B43" s="110">
        <f>SUMIF('2000'!$A$3:$A$42,$P$1,'2000'!$CY$3:$CY$42)</f>
        <v>695291.3999999997</v>
      </c>
      <c r="C43" s="110">
        <f>SUMIF('2001'!$A$3:$A$42,$P$1,'2001'!$CY$3:$CY$42)</f>
        <v>88831.88000000082</v>
      </c>
      <c r="D43" s="110">
        <f>SUMIF('2002'!$A$3:$A$42,$P$1,'2002'!$CY$3:$CY$42)</f>
        <v>-2127793.809999999</v>
      </c>
      <c r="E43" s="110">
        <f>SUMIF('2003'!$A$3:$A$42,$P$1,'2003'!$CY$3:$CY$42)</f>
        <v>-473415.22000000003</v>
      </c>
      <c r="F43" s="110">
        <f>SUMIF('2004'!$A$3:$A$42,$P$1,'2004'!$CY$3:$CY$42)</f>
        <v>0</v>
      </c>
      <c r="G43" s="110">
        <f>AVERAGE(B43:E43)</f>
        <v>-454271.43749999965</v>
      </c>
      <c r="H43" s="21"/>
      <c r="J43" s="12"/>
      <c r="L43" s="2"/>
      <c r="M43" s="12"/>
    </row>
    <row r="44" spans="1:8" ht="15" customHeight="1">
      <c r="A44" s="68"/>
      <c r="B44" s="68"/>
      <c r="C44" s="68"/>
      <c r="D44" s="68"/>
      <c r="E44" s="68"/>
      <c r="F44" s="68"/>
      <c r="G44" s="68"/>
      <c r="H44" s="21"/>
    </row>
    <row r="45" spans="1:8" ht="15" customHeight="1">
      <c r="A45" s="68"/>
      <c r="B45" s="68"/>
      <c r="C45" s="68"/>
      <c r="D45" s="68"/>
      <c r="E45" s="68"/>
      <c r="F45" s="68"/>
      <c r="G45" s="68"/>
      <c r="H45" s="21"/>
    </row>
    <row r="46" spans="1:8" ht="15" customHeight="1">
      <c r="A46" s="68"/>
      <c r="B46" s="68"/>
      <c r="C46" s="68"/>
      <c r="D46" s="68"/>
      <c r="E46" s="68"/>
      <c r="F46" s="68"/>
      <c r="G46" s="68"/>
      <c r="H46" s="21"/>
    </row>
    <row r="47" spans="1:8" ht="15" customHeight="1">
      <c r="A47" s="68"/>
      <c r="B47" s="68"/>
      <c r="C47" s="68"/>
      <c r="D47" s="68"/>
      <c r="E47" s="68"/>
      <c r="F47" s="68"/>
      <c r="G47" s="68"/>
      <c r="H47" s="21"/>
    </row>
    <row r="48" spans="1:8" ht="15" customHeight="1">
      <c r="A48" s="68"/>
      <c r="B48" s="68"/>
      <c r="C48" s="68"/>
      <c r="D48" s="68"/>
      <c r="E48" s="68"/>
      <c r="F48" s="68"/>
      <c r="G48" s="68"/>
      <c r="H48" s="21"/>
    </row>
    <row r="49" spans="1:8" ht="15" customHeight="1">
      <c r="A49" s="68"/>
      <c r="B49" s="68"/>
      <c r="C49" s="68"/>
      <c r="D49" s="68"/>
      <c r="E49" s="68"/>
      <c r="F49" s="68"/>
      <c r="G49" s="68"/>
      <c r="H49" s="21"/>
    </row>
    <row r="50" spans="1:8" ht="15" customHeight="1">
      <c r="A50" s="68"/>
      <c r="B50" s="68"/>
      <c r="C50" s="68"/>
      <c r="D50" s="68"/>
      <c r="E50" s="68"/>
      <c r="F50" s="68"/>
      <c r="G50" s="68"/>
      <c r="H50" s="21"/>
    </row>
    <row r="51" spans="1:8" ht="15" customHeight="1">
      <c r="A51" s="68"/>
      <c r="B51" s="68"/>
      <c r="C51" s="68"/>
      <c r="D51" s="68"/>
      <c r="E51" s="68"/>
      <c r="F51" s="68"/>
      <c r="G51" s="68"/>
      <c r="H51" s="21"/>
    </row>
    <row r="52" spans="1:8" ht="15" customHeight="1">
      <c r="A52" s="68"/>
      <c r="B52" s="68"/>
      <c r="C52" s="68"/>
      <c r="D52" s="68"/>
      <c r="E52" s="68"/>
      <c r="F52" s="68"/>
      <c r="G52" s="68"/>
      <c r="H52" s="21"/>
    </row>
    <row r="53" spans="1:8" ht="15" customHeight="1">
      <c r="A53" s="68"/>
      <c r="B53" s="68"/>
      <c r="C53" s="68"/>
      <c r="D53" s="68"/>
      <c r="E53" s="68"/>
      <c r="F53" s="68"/>
      <c r="G53" s="68"/>
      <c r="H53" s="21"/>
    </row>
    <row r="54" spans="1:8" ht="15" customHeight="1">
      <c r="A54" s="68"/>
      <c r="B54" s="68"/>
      <c r="C54" s="68"/>
      <c r="D54" s="68"/>
      <c r="E54" s="68"/>
      <c r="F54" s="68"/>
      <c r="G54" s="68"/>
      <c r="H54" s="21"/>
    </row>
    <row r="55" spans="1:8" ht="15" customHeight="1">
      <c r="A55" s="68"/>
      <c r="B55" s="68"/>
      <c r="C55" s="68"/>
      <c r="D55" s="68"/>
      <c r="E55" s="68"/>
      <c r="F55" s="68"/>
      <c r="G55" s="68"/>
      <c r="H55" s="21"/>
    </row>
    <row r="56" spans="1:8" ht="15" customHeight="1">
      <c r="A56" s="68"/>
      <c r="B56" s="68"/>
      <c r="C56" s="68"/>
      <c r="D56" s="68"/>
      <c r="E56" s="68"/>
      <c r="F56" s="68"/>
      <c r="G56" s="68"/>
      <c r="H56" s="21"/>
    </row>
    <row r="57" spans="1:8" ht="15" customHeight="1">
      <c r="A57" s="68"/>
      <c r="B57" s="68"/>
      <c r="C57" s="68"/>
      <c r="D57" s="68"/>
      <c r="E57" s="68"/>
      <c r="F57" s="68"/>
      <c r="G57" s="68"/>
      <c r="H57" s="21"/>
    </row>
    <row r="58" spans="1:8" ht="15" customHeight="1">
      <c r="A58" s="68"/>
      <c r="B58" s="68"/>
      <c r="C58" s="68"/>
      <c r="D58" s="68"/>
      <c r="E58" s="68"/>
      <c r="F58" s="68"/>
      <c r="G58" s="68"/>
      <c r="H58" s="21"/>
    </row>
    <row r="59" spans="1:8" ht="15" customHeight="1">
      <c r="A59" s="68"/>
      <c r="B59" s="68"/>
      <c r="C59" s="68"/>
      <c r="D59" s="68"/>
      <c r="E59" s="68"/>
      <c r="F59" s="68"/>
      <c r="G59" s="68"/>
      <c r="H59" s="24"/>
    </row>
    <row r="60" spans="1:7" ht="15" customHeight="1">
      <c r="A60" s="68"/>
      <c r="B60" s="68"/>
      <c r="C60" s="68"/>
      <c r="D60" s="68"/>
      <c r="E60" s="68"/>
      <c r="F60" s="68"/>
      <c r="G60" s="68"/>
    </row>
    <row r="61" spans="1:8" ht="15" customHeight="1">
      <c r="A61" s="96" t="s">
        <v>208</v>
      </c>
      <c r="B61" s="96">
        <f>B5</f>
        <v>2000</v>
      </c>
      <c r="C61" s="96">
        <f>C5</f>
        <v>2001</v>
      </c>
      <c r="D61" s="96">
        <f>D5</f>
        <v>2002</v>
      </c>
      <c r="E61" s="96">
        <f>E5</f>
        <v>2003</v>
      </c>
      <c r="F61" s="96">
        <f>F5</f>
        <v>2004</v>
      </c>
      <c r="G61" s="113" t="s">
        <v>57</v>
      </c>
      <c r="H61" s="23"/>
    </row>
    <row r="62" spans="1:8" ht="15" customHeight="1">
      <c r="A62" s="97" t="s">
        <v>149</v>
      </c>
      <c r="B62" s="98">
        <f>SUMIF('2000'!$A$3:$A$42,$P$1,'2000'!$CD$3:$CD$42)</f>
        <v>905333.8500000001</v>
      </c>
      <c r="C62" s="98">
        <f>SUMIF('2001'!$A$3:$A$42,$P$1,'2001'!$CD$3:$CD$42)</f>
        <v>519001.13</v>
      </c>
      <c r="D62" s="98">
        <f>SUMIF('2002'!$A$3:$A$42,$P$1,'2002'!$CD$3:$CD$42)</f>
        <v>272787.6899999995</v>
      </c>
      <c r="E62" s="98">
        <f>SUMIF('2003'!$A$3:$A$42,$P$1,'2003'!$CD$3:$CD$42)</f>
        <v>223503.7300000001</v>
      </c>
      <c r="F62" s="98">
        <f>SUMIF('2004'!$A$3:$A$42,$P$1,'2004'!$CD$3:$CD$42)</f>
        <v>0</v>
      </c>
      <c r="G62" s="98">
        <f aca="true" t="shared" si="2" ref="G62:G80">AVERAGE(B62:E62)</f>
        <v>480156.59999999986</v>
      </c>
      <c r="H62" s="23"/>
    </row>
    <row r="63" spans="1:8" ht="15" customHeight="1">
      <c r="A63" s="97" t="s">
        <v>150</v>
      </c>
      <c r="B63" s="98">
        <f>SUMIF('2000'!$A$3:$A$42,$P$1,'2000'!$CE$3:$CE$42)</f>
        <v>904364.8500000001</v>
      </c>
      <c r="C63" s="98">
        <f>SUMIF('2001'!$A$3:$A$42,$P$1,'2001'!$CE$3:$CE$42)</f>
        <v>462430.88</v>
      </c>
      <c r="D63" s="98">
        <f>SUMIF('2002'!$A$3:$A$42,$P$1,'2002'!$CE$3:$CE$42)</f>
        <v>248773.8899999995</v>
      </c>
      <c r="E63" s="98">
        <f>SUMIF('2003'!$A$3:$A$42,$P$1,'2003'!$CE$3:$CE$42)</f>
        <v>185768.7300000001</v>
      </c>
      <c r="F63" s="98">
        <f>SUMIF('2004'!$A$3:$A$42,$P$1,'2004'!$CE$3:$CE$42)</f>
        <v>0</v>
      </c>
      <c r="G63" s="98">
        <f t="shared" si="2"/>
        <v>450334.5874999999</v>
      </c>
      <c r="H63" s="23"/>
    </row>
    <row r="64" spans="1:8" ht="15" customHeight="1">
      <c r="A64" s="97" t="s">
        <v>60</v>
      </c>
      <c r="B64" s="98">
        <f>SUMIF('2000'!$A$3:$A$42,$P$1,'2000'!$CF$3:$CF$42)</f>
        <v>589055.2500000001</v>
      </c>
      <c r="C64" s="98">
        <f>SUMIF('2001'!$A$3:$A$42,$P$1,'2001'!$CF$3:$CF$42)</f>
        <v>1159000.15</v>
      </c>
      <c r="D64" s="98">
        <f>SUMIF('2002'!$A$3:$A$42,$P$1,'2002'!$CF$3:$CF$42)</f>
        <v>837238.7</v>
      </c>
      <c r="E64" s="98">
        <f>SUMIF('2003'!$A$3:$A$42,$P$1,'2003'!$CF$3:$CF$42)</f>
        <v>1265222.9000000001</v>
      </c>
      <c r="F64" s="98">
        <f>SUMIF('2004'!$A$3:$A$42,$P$1,'2004'!$CF$3:$CF$42)</f>
        <v>0</v>
      </c>
      <c r="G64" s="98">
        <f t="shared" si="2"/>
        <v>962629.25</v>
      </c>
      <c r="H64" s="23"/>
    </row>
    <row r="65" spans="1:8" ht="15" customHeight="1">
      <c r="A65" s="97" t="s">
        <v>151</v>
      </c>
      <c r="B65" s="98">
        <f>SUMIF('2000'!$A$3:$A$42,$P$1,'2000'!$CG$3:$CG$42)</f>
        <v>4826679.999999999</v>
      </c>
      <c r="C65" s="98">
        <f>SUMIF('2001'!$A$3:$A$42,$P$1,'2001'!$CG$3:$CG$42)</f>
        <v>4615168.05</v>
      </c>
      <c r="D65" s="98">
        <f>SUMIF('2002'!$A$3:$A$42,$P$1,'2002'!$CG$3:$CG$42)</f>
        <v>4271641.58</v>
      </c>
      <c r="E65" s="98">
        <f>SUMIF('2003'!$A$3:$A$42,$P$1,'2003'!$CG$3:$CG$42)</f>
        <v>3680693.9</v>
      </c>
      <c r="F65" s="98">
        <f>SUMIF('2004'!$A$3:$A$42,$P$1,'2004'!$CG$3:$CG$42)</f>
        <v>0</v>
      </c>
      <c r="G65" s="98">
        <f t="shared" si="2"/>
        <v>4348545.882499999</v>
      </c>
      <c r="H65" s="23"/>
    </row>
    <row r="66" spans="1:8" ht="15" customHeight="1">
      <c r="A66" s="97" t="s">
        <v>152</v>
      </c>
      <c r="B66" s="98">
        <f>SUMIF('2000'!$A$3:$A$42,$P$1,'2000'!$CH$3:$CH$42)</f>
        <v>-791515.6</v>
      </c>
      <c r="C66" s="98">
        <f>SUMIF('2001'!$A$3:$A$42,$P$1,'2001'!$CH$3:$CH$42)</f>
        <v>-703977.55</v>
      </c>
      <c r="D66" s="98">
        <f>SUMIF('2002'!$A$3:$A$42,$P$1,'2002'!$CH$3:$CH$42)</f>
        <v>-799938.25</v>
      </c>
      <c r="E66" s="98">
        <f>SUMIF('2003'!$A$3:$A$42,$P$1,'2003'!$CH$3:$CH$42)</f>
        <v>-690771.7999999997</v>
      </c>
      <c r="F66" s="98">
        <f>SUMIF('2004'!$A$3:$A$42,$P$1,'2004'!$CH$3:$CH$42)</f>
        <v>0</v>
      </c>
      <c r="G66" s="98">
        <f t="shared" si="2"/>
        <v>-746550.7999999999</v>
      </c>
      <c r="H66" s="23"/>
    </row>
    <row r="67" spans="1:8" ht="15" customHeight="1">
      <c r="A67" s="97" t="s">
        <v>153</v>
      </c>
      <c r="B67" s="98">
        <f>SUMIF('2000'!$A$3:$A$42,$P$1,'2000'!$CI$3:$CI$42)</f>
        <v>-646772.1499999999</v>
      </c>
      <c r="C67" s="98">
        <f>SUMIF('2001'!$A$3:$A$42,$P$1,'2001'!$CI$3:$CI$42)</f>
        <v>-414746.05000000005</v>
      </c>
      <c r="D67" s="98">
        <f>SUMIF('2002'!$A$3:$A$42,$P$1,'2002'!$CI$3:$CI$42)</f>
        <v>1320568.4499999997</v>
      </c>
      <c r="E67" s="98">
        <f>SUMIF('2003'!$A$3:$A$42,$P$1,'2003'!$CI$3:$CI$42)</f>
        <v>-385256.4499999997</v>
      </c>
      <c r="F67" s="98">
        <f>SUMIF('2004'!$A$3:$A$42,$P$1,'2004'!$CI$3:$CI$42)</f>
        <v>0</v>
      </c>
      <c r="G67" s="98">
        <f t="shared" si="2"/>
        <v>-31551.54999999999</v>
      </c>
      <c r="H67" s="23"/>
    </row>
    <row r="68" spans="1:8" ht="15" customHeight="1">
      <c r="A68" s="97" t="s">
        <v>46</v>
      </c>
      <c r="B68" s="99">
        <f>SUMIF('2000'!$A$3:$A$42,$P$1,'2000'!$CJ$3:$CJ$42)</f>
        <v>1.5369251865593252</v>
      </c>
      <c r="C68" s="99">
        <f>SUMIF('2001'!$A$3:$A$42,$P$1,'2001'!$CJ$3:$CJ$42)</f>
        <v>0.4478007444606457</v>
      </c>
      <c r="D68" s="99">
        <f>SUMIF('2002'!$A$3:$A$42,$P$1,'2002'!$CJ$3:$CJ$42)</f>
        <v>0.3258183000857455</v>
      </c>
      <c r="E68" s="99">
        <f>SUMIF('2003'!$A$3:$A$42,$P$1,'2003'!$CJ$3:$CJ$42)</f>
        <v>0.17665166351320394</v>
      </c>
      <c r="F68" s="99" t="e">
        <f>SUMIF('2004'!$A$3:$A$42,$P$1,'2004'!$CJ$3:$CJ$42)</f>
        <v>#DIV/0!</v>
      </c>
      <c r="G68" s="99">
        <f t="shared" si="2"/>
        <v>0.6217989736547301</v>
      </c>
      <c r="H68" s="23"/>
    </row>
    <row r="69" spans="1:8" ht="15" customHeight="1">
      <c r="A69" s="97" t="s">
        <v>227</v>
      </c>
      <c r="B69" s="99">
        <f>SUMIF('2000'!$A$3:$A$42,$P$1,'2000'!$CK$3:$CK$42)</f>
        <v>1.5352801795756847</v>
      </c>
      <c r="C69" s="99">
        <f>SUMIF('2001'!$A$3:$A$42,$P$1,'2001'!$CK$3:$CK$42)</f>
        <v>0.3989912166965639</v>
      </c>
      <c r="D69" s="99">
        <f>SUMIF('2002'!$A$3:$A$42,$P$1,'2002'!$CK$3:$CK$42)</f>
        <v>0.297136157227323</v>
      </c>
      <c r="E69" s="99">
        <f>SUMIF('2003'!$A$3:$A$42,$P$1,'2003'!$CK$3:$CK$42)</f>
        <v>0.14682687927953256</v>
      </c>
      <c r="F69" s="99" t="e">
        <f>SUMIF('2004'!$A$3:$A$42,$P$1,'2004'!$CK$3:$CK$42)</f>
        <v>#DIV/0!</v>
      </c>
      <c r="G69" s="99">
        <f t="shared" si="2"/>
        <v>0.594558608194776</v>
      </c>
      <c r="H69" s="23"/>
    </row>
    <row r="70" spans="1:8" ht="15" customHeight="1">
      <c r="A70" s="97" t="s">
        <v>45</v>
      </c>
      <c r="B70" s="99">
        <f>SUMIF('2000'!$A$3:$A$42,$P$1,'2000'!$CL$3:$CL$42)</f>
        <v>0.18756864967223852</v>
      </c>
      <c r="C70" s="99">
        <f>SUMIF('2001'!$A$3:$A$42,$P$1,'2001'!$CL$3:$CL$42)</f>
        <v>0.11245552152754222</v>
      </c>
      <c r="D70" s="99">
        <f>SUMIF('2002'!$A$3:$A$42,$P$1,'2002'!$CL$3:$CL$42)</f>
        <v>0.06386015420329332</v>
      </c>
      <c r="E70" s="99">
        <f>SUMIF('2003'!$A$3:$A$42,$P$1,'2003'!$CL$3:$CL$42)</f>
        <v>0.06072325927456236</v>
      </c>
      <c r="F70" s="99" t="e">
        <f>SUMIF('2004'!$A$3:$A$42,$P$1,'2004'!$CL$3:$CL$42)</f>
        <v>#DIV/0!</v>
      </c>
      <c r="G70" s="99">
        <f t="shared" si="2"/>
        <v>0.10615189616940911</v>
      </c>
      <c r="H70" s="23"/>
    </row>
    <row r="71" spans="1:8" ht="15" customHeight="1">
      <c r="A71" s="97" t="s">
        <v>69</v>
      </c>
      <c r="B71" s="99">
        <f>SUMIF('2000'!$A$3:$A$42,$P$1,'2000'!$CM$3:$CM$42)</f>
        <v>0.18736789055831343</v>
      </c>
      <c r="C71" s="99">
        <f>SUMIF('2001'!$A$3:$A$42,$P$1,'2001'!$CM$3:$CM$42)</f>
        <v>0.10019805887675098</v>
      </c>
      <c r="D71" s="99">
        <f>SUMIF('2002'!$A$3:$A$42,$P$1,'2002'!$CM$3:$CM$42)</f>
        <v>0.05823847468026554</v>
      </c>
      <c r="E71" s="99">
        <f>SUMIF('2003'!$A$3:$A$42,$P$1,'2003'!$CM$3:$CM$42)</f>
        <v>0.05047111632945084</v>
      </c>
      <c r="F71" s="99" t="e">
        <f>SUMIF('2004'!$A$3:$A$42,$P$1,'2004'!$CM$3:$CM$42)</f>
        <v>#DIV/0!</v>
      </c>
      <c r="G71" s="99">
        <f t="shared" si="2"/>
        <v>0.0990688851111952</v>
      </c>
      <c r="H71" s="23"/>
    </row>
    <row r="72" spans="1:8" ht="15" customHeight="1">
      <c r="A72" s="97" t="s">
        <v>43</v>
      </c>
      <c r="B72" s="99">
        <f>SUMIF('2000'!$A$3:$A$42,$P$1,'2000'!$CN$3:$CN$42)</f>
        <v>-0.16398758566965288</v>
      </c>
      <c r="C72" s="99">
        <f>SUMIF('2001'!$A$3:$A$42,$P$1,'2001'!$CN$3:$CN$42)</f>
        <v>-0.15253562651960204</v>
      </c>
      <c r="D72" s="99">
        <f>SUMIF('2002'!$A$3:$A$42,$P$1,'2002'!$CN$3:$CN$42)</f>
        <v>-0.18726717469586948</v>
      </c>
      <c r="E72" s="99">
        <f>SUMIF('2003'!$A$3:$A$42,$P$1,'2003'!$CN$3:$CN$42)</f>
        <v>-0.18767434042803716</v>
      </c>
      <c r="F72" s="99" t="e">
        <f>SUMIF('2004'!$A$3:$A$42,$P$1,'2004'!$CN$3:$CN$42)</f>
        <v>#DIV/0!</v>
      </c>
      <c r="G72" s="99">
        <f t="shared" si="2"/>
        <v>-0.1728661818282904</v>
      </c>
      <c r="H72" s="23"/>
    </row>
    <row r="73" spans="1:8" ht="15" customHeight="1">
      <c r="A73" s="97" t="s">
        <v>44</v>
      </c>
      <c r="B73" s="99">
        <f>SUMIF('2000'!$A$3:$A$42,$P$1,'2000'!$CO$3:$CO$42)</f>
        <v>-0.1339993846702081</v>
      </c>
      <c r="C73" s="99">
        <f>SUMIF('2001'!$A$3:$A$42,$P$1,'2001'!$CO$3:$CO$42)</f>
        <v>-0.08986586089752464</v>
      </c>
      <c r="D73" s="99">
        <f>SUMIF('2002'!$A$3:$A$42,$P$1,'2002'!$CO$3:$CO$42)</f>
        <v>0.3091477656231635</v>
      </c>
      <c r="E73" s="99">
        <f>SUMIF('2003'!$A$3:$A$42,$P$1,'2003'!$CO$3:$CO$42)</f>
        <v>-0.10466951625616021</v>
      </c>
      <c r="F73" s="99" t="e">
        <f>SUMIF('2004'!$A$3:$A$42,$P$1,'2004'!$CO$3:$CO$42)</f>
        <v>#DIV/0!</v>
      </c>
      <c r="G73" s="99">
        <f t="shared" si="2"/>
        <v>-0.004846749050182366</v>
      </c>
      <c r="H73" s="23"/>
    </row>
    <row r="74" spans="1:8" ht="15" customHeight="1">
      <c r="A74" s="97" t="s">
        <v>185</v>
      </c>
      <c r="B74" s="99">
        <f>SUMIF('2000'!$A$3:$A$42,$P$1,'2000'!$CP$3:$CP$42)</f>
        <v>0.17189619944342255</v>
      </c>
      <c r="C74" s="99">
        <f>SUMIF('2001'!$A$3:$A$42,$P$1,'2001'!$CP$3:$CP$42)</f>
        <v>0.1947021214611225</v>
      </c>
      <c r="D74" s="99">
        <f>SUMIF('2002'!$A$3:$A$42,$P$1,'2002'!$CP$3:$CP$42)</f>
        <v>0.5454184367597774</v>
      </c>
      <c r="E74" s="99">
        <f>SUMIF('2003'!$A$3:$A$42,$P$1,'2003'!$CP$3:$CP$42)</f>
        <v>0.2308645253805024</v>
      </c>
      <c r="F74" s="99" t="e">
        <f>SUMIF('2004'!$A$3:$A$42,$P$1,'2004'!$CP$3:$CP$42)</f>
        <v>#DIV/0!</v>
      </c>
      <c r="G74" s="99">
        <f t="shared" si="2"/>
        <v>0.28572032076120624</v>
      </c>
      <c r="H74" s="23"/>
    </row>
    <row r="75" spans="1:8" ht="15" customHeight="1">
      <c r="A75" s="97" t="s">
        <v>186</v>
      </c>
      <c r="B75" s="99">
        <f>SUMIF('2000'!$A$3:$A$42,$P$1,'2000'!$CQ$3:$CQ$42)</f>
        <v>0.11845628799954039</v>
      </c>
      <c r="C75" s="99">
        <f>SUMIF('2001'!$A$3:$A$42,$P$1,'2001'!$CQ$3:$CQ$42)</f>
        <v>0.13091123236582497</v>
      </c>
      <c r="D75" s="99">
        <f>SUMIF('2002'!$A$3:$A$42,$P$1,'2002'!$CQ$3:$CQ$42)</f>
        <v>0.48178470485281766</v>
      </c>
      <c r="E75" s="99">
        <f>SUMIF('2003'!$A$3:$A$42,$P$1,'2003'!$CQ$3:$CQ$42)</f>
        <v>0.10120639749314907</v>
      </c>
      <c r="F75" s="99" t="e">
        <f>SUMIF('2004'!$A$3:$A$42,$P$1,'2004'!$CQ$3:$CQ$42)</f>
        <v>#DIV/0!</v>
      </c>
      <c r="G75" s="99">
        <f t="shared" si="2"/>
        <v>0.20808965567783302</v>
      </c>
      <c r="H75" s="23"/>
    </row>
    <row r="76" spans="1:8" ht="15" customHeight="1">
      <c r="A76" s="97" t="s">
        <v>187</v>
      </c>
      <c r="B76" s="98">
        <f>SUMIF('2000'!$A$3:$A$42,$P$1,'2000'!$G$3:$G$42)</f>
        <v>1574483.15</v>
      </c>
      <c r="C76" s="98">
        <f>SUMIF('2001'!$A$3:$A$42,$P$1,'2001'!$G$3:$G$42)</f>
        <v>1677721.3499999999</v>
      </c>
      <c r="D76" s="98">
        <f>SUMIF('2002'!$A$3:$A$42,$P$1,'2002'!$G$3:$G$42)</f>
        <v>1719893.75</v>
      </c>
      <c r="E76" s="98">
        <f>SUMIF('2003'!$A$3:$A$42,$P$1,'2003'!$G$3:$G$42)</f>
        <v>1618946.5500000003</v>
      </c>
      <c r="F76" s="98">
        <f>SUMIF('2004'!$A$3:$A$42,$P$1,'2004'!$G$3:$G$42)</f>
        <v>0</v>
      </c>
      <c r="G76" s="98">
        <f t="shared" si="2"/>
        <v>1647761.2000000002</v>
      </c>
      <c r="H76" s="23"/>
    </row>
    <row r="77" spans="1:8" ht="15" customHeight="1">
      <c r="A77" s="97" t="s">
        <v>24</v>
      </c>
      <c r="B77" s="98">
        <f>SUMIF('2000'!$A$3:$A$42,$P$1,'2000'!$I$3:$I$42)</f>
        <v>137898.95</v>
      </c>
      <c r="C77" s="98">
        <f>SUMIF('2001'!$A$3:$A$42,$P$1,'2001'!$I$3:$I$42)</f>
        <v>161647.45</v>
      </c>
      <c r="D77" s="98">
        <f>SUMIF('2002'!$A$3:$A$42,$P$1,'2002'!$I$3:$I$42)</f>
        <v>101039.3</v>
      </c>
      <c r="E77" s="98">
        <f>SUMIF('2003'!$A$3:$A$42,$P$1,'2003'!$I$3:$I$42)</f>
        <v>65537.35</v>
      </c>
      <c r="F77" s="98">
        <f>SUMIF('2004'!$A$3:$A$42,$P$1,'2004'!$I$3:$I$42)</f>
        <v>0</v>
      </c>
      <c r="G77" s="98">
        <f t="shared" si="2"/>
        <v>116530.76250000001</v>
      </c>
      <c r="H77" s="23"/>
    </row>
    <row r="78" spans="1:8" ht="15" customHeight="1">
      <c r="A78" s="97" t="s">
        <v>25</v>
      </c>
      <c r="B78" s="98">
        <f>SUMIF('2000'!$A$3:$A$42,$P$1,'2000'!$AG$3:$AG$42)</f>
        <v>1231311.2</v>
      </c>
      <c r="C78" s="98">
        <f>SUMIF('2001'!$A$3:$A$42,$P$1,'2001'!$AG$3:$AG$42)</f>
        <v>1801411.7</v>
      </c>
      <c r="D78" s="98">
        <f>SUMIF('2002'!$A$3:$A$42,$P$1,'2002'!$AG$3:$AG$42)</f>
        <v>1429422.3</v>
      </c>
      <c r="E78" s="98">
        <f>SUMIF('2003'!$A$3:$A$42,$P$1,'2003'!$AG$3:$AG$42)</f>
        <v>1214461.3499999999</v>
      </c>
      <c r="F78" s="98">
        <f>SUMIF('2004'!$A$3:$A$42,$P$1,'2004'!$AG$3:$AG$42)</f>
        <v>0</v>
      </c>
      <c r="G78" s="98">
        <f t="shared" si="2"/>
        <v>1419151.6375</v>
      </c>
      <c r="H78" s="23"/>
    </row>
    <row r="79" spans="1:8" ht="15" customHeight="1">
      <c r="A79" s="97" t="s">
        <v>188</v>
      </c>
      <c r="B79" s="98">
        <f>SUMIF('2000'!$A$3:$A$42,$P$1,'2000'!$J$3:$J$42)</f>
        <v>90246.25</v>
      </c>
      <c r="C79" s="98">
        <f>SUMIF('2001'!$A$3:$A$42,$P$1,'2001'!$J$3:$J$42)</f>
        <v>271894</v>
      </c>
      <c r="D79" s="98">
        <f>SUMIF('2002'!$A$3:$A$42,$P$1,'2002'!$J$3:$J$42)</f>
        <v>653884.75</v>
      </c>
      <c r="E79" s="98">
        <f>SUMIF('2003'!$A$3:$A$42,$P$1,'2003'!$J$3:$J$42)</f>
        <v>189763.11</v>
      </c>
      <c r="F79" s="98">
        <f>SUMIF('2004'!$A$3:$A$42,$P$1,'2004'!$J$3:$J$42)</f>
        <v>0</v>
      </c>
      <c r="G79" s="98">
        <f t="shared" si="2"/>
        <v>301447.02749999997</v>
      </c>
      <c r="H79" s="23"/>
    </row>
    <row r="80" spans="1:8" ht="15" customHeight="1">
      <c r="A80" s="97" t="s">
        <v>189</v>
      </c>
      <c r="B80" s="98">
        <f>SUMIF('2000'!$A$3:$A$42,$P$1,'2000'!$AH$3:$AH$42)</f>
        <v>105105</v>
      </c>
      <c r="C80" s="98">
        <f>SUMIF('2001'!$A$3:$A$42,$P$1,'2001'!$AH$3:$AH$42)</f>
        <v>580635.8</v>
      </c>
      <c r="D80" s="98">
        <f>SUMIF('2002'!$A$3:$A$42,$P$1,'2002'!$AH$3:$AH$42)</f>
        <v>294755.5</v>
      </c>
      <c r="E80" s="98">
        <f>SUMIF('2003'!$A$3:$A$42,$P$1,'2003'!$AH$3:$AH$42)</f>
        <v>231685.65</v>
      </c>
      <c r="F80" s="98">
        <f>SUMIF('2004'!$A$3:$A$42,$P$1,'2004'!$AH$3:$AH$42)</f>
        <v>0</v>
      </c>
      <c r="G80" s="98">
        <f t="shared" si="2"/>
        <v>303045.4875</v>
      </c>
      <c r="H80" s="23"/>
    </row>
    <row r="81" spans="1:8" ht="15" customHeight="1">
      <c r="A81" s="84"/>
      <c r="B81" s="85"/>
      <c r="C81" s="85"/>
      <c r="D81" s="85"/>
      <c r="E81" s="85"/>
      <c r="F81" s="85"/>
      <c r="G81" s="85"/>
      <c r="H81" s="23"/>
    </row>
    <row r="82" spans="1:8" ht="15" customHeight="1">
      <c r="A82" s="117" t="s">
        <v>209</v>
      </c>
      <c r="B82" s="118">
        <f aca="true" t="shared" si="3" ref="B82:G82">B5</f>
        <v>2000</v>
      </c>
      <c r="C82" s="118">
        <f t="shared" si="3"/>
        <v>2001</v>
      </c>
      <c r="D82" s="118">
        <f t="shared" si="3"/>
        <v>2002</v>
      </c>
      <c r="E82" s="118">
        <f t="shared" si="3"/>
        <v>2003</v>
      </c>
      <c r="F82" s="118">
        <f t="shared" si="3"/>
        <v>2004</v>
      </c>
      <c r="G82" s="118" t="str">
        <f t="shared" si="3"/>
        <v>Veränderung</v>
      </c>
      <c r="H82" s="23"/>
    </row>
    <row r="83" spans="1:8" ht="15" customHeight="1">
      <c r="A83" s="119" t="s">
        <v>58</v>
      </c>
      <c r="B83" s="120">
        <f>SUMIF('2000'!$A$3:$A$42,$P$1,'2000'!$F$3:$F$42)</f>
        <v>0</v>
      </c>
      <c r="C83" s="120">
        <f>SUMIF('2001'!$A$3:$A$42,$P$1,'2001'!$F$3:$F$42)</f>
        <v>0</v>
      </c>
      <c r="D83" s="120">
        <f>SUMIF('2002'!$A$3:$A$42,$P$1,'2002'!$F$3:$F$42)</f>
        <v>0</v>
      </c>
      <c r="E83" s="120">
        <f>SUMIF('2003'!$A$3:$A$42,$P$1,'2003'!$F$3:$F$42)</f>
        <v>0</v>
      </c>
      <c r="F83" s="120">
        <f>SUMIF('2004'!$A$3:$A$42,$P$1,'2004'!$F$3:$F$42)</f>
        <v>0</v>
      </c>
      <c r="G83" s="152" t="e">
        <f>(E83-B83)/B83</f>
        <v>#DIV/0!</v>
      </c>
      <c r="H83" s="23"/>
    </row>
    <row r="84" spans="1:8" ht="15" customHeight="1">
      <c r="A84" s="119" t="s">
        <v>190</v>
      </c>
      <c r="B84" s="120">
        <f>SUMIF('2000'!$A$3:$A$42,$P$1,'2000'!$DE$3:$DE$42)</f>
        <v>0</v>
      </c>
      <c r="C84" s="120">
        <f>SUMIF('2001'!$A$3:$A$42,$P$1,'2001'!$DE$3:$DE$42)</f>
        <v>0</v>
      </c>
      <c r="D84" s="120">
        <f>SUMIF('2002'!$A$3:$A$42,$P$1,'2002'!$DE$3:$DE$42)</f>
        <v>0</v>
      </c>
      <c r="E84" s="120">
        <f>SUMIF('2003'!$A$3:$A$42,$P$1,'2003'!$DE$3:$DE$42)</f>
        <v>0</v>
      </c>
      <c r="F84" s="120">
        <f>SUMIF('2004'!$A$3:$A$42,$P$1,'2004'!$DE$3:$DE$42)</f>
        <v>0</v>
      </c>
      <c r="G84" s="152" t="e">
        <f>(E84-B84)/B84</f>
        <v>#DIV/0!</v>
      </c>
      <c r="H84" s="23"/>
    </row>
    <row r="85" spans="1:8" ht="15" customHeight="1">
      <c r="A85" s="119" t="s">
        <v>51</v>
      </c>
      <c r="B85" s="120">
        <f>SUMIF('2000'!$A$3:$A$42,$P$1,'2000'!$C$3:$C$42)</f>
        <v>132077817</v>
      </c>
      <c r="C85" s="120">
        <f>SUMIF('2001'!$A$3:$A$42,$P$1,'2001'!$C$3:$C$42)</f>
        <v>126728843</v>
      </c>
      <c r="D85" s="120">
        <f>SUMIF('2002'!$A$3:$A$42,$P$1,'2002'!$C$3:$C$42)</f>
        <v>120978291</v>
      </c>
      <c r="E85" s="120">
        <f>SUMIF('2003'!$A$3:$A$42,$P$1,'2003'!$C$3:$C$42)</f>
        <v>136563571</v>
      </c>
      <c r="F85" s="120">
        <f>SUMIF('2004'!$A$3:$A$42,$P$1,'2004'!$C$3:$C$42)</f>
        <v>0</v>
      </c>
      <c r="G85" s="121">
        <f>(E85-B85)/B85</f>
        <v>0.0339629629099639</v>
      </c>
      <c r="H85" s="23"/>
    </row>
    <row r="86" spans="1:8" ht="15" customHeight="1">
      <c r="A86" s="119" t="s">
        <v>191</v>
      </c>
      <c r="B86" s="120">
        <f>SUMIF('2000'!$A$3:$A$42,$P$1,'2000'!$D$3:$D$42)</f>
        <v>2655.65</v>
      </c>
      <c r="C86" s="120">
        <f>SUMIF('2001'!$A$3:$A$42,$P$1,'2001'!$D$3:$D$42)</f>
        <v>2722.5</v>
      </c>
      <c r="D86" s="120">
        <f>SUMIF('2002'!$A$3:$A$42,$P$1,'2002'!$D$3:$D$42)</f>
        <v>2674.32</v>
      </c>
      <c r="E86" s="120">
        <f>SUMIF('2003'!$A$3:$A$42,$P$1,'2003'!$D$3:$D$42)</f>
        <v>2933.89</v>
      </c>
      <c r="F86" s="120" t="e">
        <f>SUMIF('2004'!$A$3:$A$42,$P$1,'2004'!$D$3:$D$42)</f>
        <v>#NUM!</v>
      </c>
      <c r="G86" s="121">
        <f>(E86-B86)/B86</f>
        <v>0.10477284280684569</v>
      </c>
      <c r="H86" s="23"/>
    </row>
    <row r="87" spans="1:8" ht="15" customHeight="1">
      <c r="A87" s="119" t="s">
        <v>192</v>
      </c>
      <c r="B87" s="122">
        <f>SUMIF('2000'!$A$3:$A$42,$P$1,'2000'!$E$3:$E$42)</f>
        <v>77.02</v>
      </c>
      <c r="C87" s="122">
        <f>SUMIF('2001'!$A$3:$A$42,$P$1,'2001'!$E$3:$E$42)</f>
        <v>82.08</v>
      </c>
      <c r="D87" s="122">
        <f>SUMIF('2002'!$A$3:$A$42,$P$1,'2002'!$E$3:$E$42)</f>
        <v>83.93</v>
      </c>
      <c r="E87" s="122">
        <f>SUMIF('2003'!$A$3:$A$42,$P$1,'2003'!$E$3:$E$42)</f>
        <v>82.09</v>
      </c>
      <c r="F87" s="122" t="e">
        <f>SUMIF('2004'!$A$3:$A$42,$P$1,'2004'!$E$3:$E$42)</f>
        <v>#NUM!</v>
      </c>
      <c r="G87" s="121">
        <f>(E87-B87)/B87</f>
        <v>0.06582705790703723</v>
      </c>
      <c r="H87" s="23"/>
    </row>
    <row r="88" spans="1:8" ht="15" customHeight="1">
      <c r="A88" s="84"/>
      <c r="B88" s="85"/>
      <c r="C88" s="85"/>
      <c r="D88" s="85"/>
      <c r="E88" s="85"/>
      <c r="F88" s="85"/>
      <c r="G88" s="85"/>
      <c r="H88" s="23"/>
    </row>
    <row r="89" spans="1:8" ht="15" customHeight="1">
      <c r="A89" s="91" t="s">
        <v>211</v>
      </c>
      <c r="B89" s="95">
        <f aca="true" t="shared" si="4" ref="B89:G89">B5</f>
        <v>2000</v>
      </c>
      <c r="C89" s="95">
        <f t="shared" si="4"/>
        <v>2001</v>
      </c>
      <c r="D89" s="95">
        <f t="shared" si="4"/>
        <v>2002</v>
      </c>
      <c r="E89" s="95">
        <f t="shared" si="4"/>
        <v>2003</v>
      </c>
      <c r="F89" s="95">
        <f t="shared" si="4"/>
        <v>2004</v>
      </c>
      <c r="G89" s="95" t="str">
        <f t="shared" si="4"/>
        <v>Veränderung</v>
      </c>
      <c r="H89" s="23"/>
    </row>
    <row r="90" spans="1:8" ht="15" customHeight="1">
      <c r="A90" s="92" t="s">
        <v>193</v>
      </c>
      <c r="B90" s="93">
        <f>SUMIF('2000'!$A$3:$A$42,$P$1,'2000'!$DF$3:$DF$42)</f>
        <v>624.4156204150894</v>
      </c>
      <c r="C90" s="93">
        <f>SUMIF('2001'!$A$3:$A$42,$P$1,'2001'!$DF$3:$DF$42)</f>
        <v>613.7455864108672</v>
      </c>
      <c r="D90" s="93">
        <f>SUMIF('2002'!$A$3:$A$42,$P$1,'2002'!$DF$3:$DF$42)</f>
        <v>530.4216801875363</v>
      </c>
      <c r="E90" s="93">
        <f>SUMIF('2003'!$A$3:$A$42,$P$1,'2003'!$DF$3:$DF$42)</f>
        <v>499.703442554305</v>
      </c>
      <c r="F90" s="93" t="e">
        <f>SUMIF('2004'!$A$3:$A$42,$P$1,'2004'!$DF$3:$DF$42)</f>
        <v>#DIV/0!</v>
      </c>
      <c r="G90" s="94">
        <f>(E90-B90)/B90</f>
        <v>-0.1997262300675312</v>
      </c>
      <c r="H90" s="23"/>
    </row>
    <row r="91" spans="1:8" ht="15" customHeight="1">
      <c r="A91" s="92" t="s">
        <v>194</v>
      </c>
      <c r="B91" s="93">
        <f>SUMIF('2000'!$A$3:$A$42,$P$1,'2000'!$DG$3:$DG$42)</f>
        <v>-20.663506069703693</v>
      </c>
      <c r="C91" s="93">
        <f>SUMIF('2001'!$A$3:$A$42,$P$1,'2001'!$DG$3:$DG$42)</f>
        <v>-18.425355301384563</v>
      </c>
      <c r="D91" s="93">
        <f>SUMIF('2002'!$A$3:$A$42,$P$1,'2002'!$DG$3:$DG$42)</f>
        <v>-21.06985855765685</v>
      </c>
      <c r="E91" s="93">
        <f>SUMIF('2003'!$A$3:$A$42,$P$1,'2003'!$DG$3:$DG$42)</f>
        <v>-18.07829887464014</v>
      </c>
      <c r="F91" s="93" t="e">
        <f>SUMIF('2004'!$A$3:$A$42,$P$1,'2004'!$DG$3:$DG$42)</f>
        <v>#DIV/0!</v>
      </c>
      <c r="G91" s="94">
        <f>(E91-B91)/B91</f>
        <v>-0.1251098040353335</v>
      </c>
      <c r="H91" s="23"/>
    </row>
    <row r="92" spans="1:8" ht="15" customHeight="1">
      <c r="A92" s="92" t="s">
        <v>195</v>
      </c>
      <c r="B92" s="93">
        <f>SUMIF('2000'!$A$3:$A$42,$P$1,'2000'!$DH$3:$DH$42)</f>
        <v>0</v>
      </c>
      <c r="C92" s="93">
        <f>SUMIF('2001'!$A$3:$A$42,$P$1,'2001'!$DH$3:$DH$42)</f>
        <v>0</v>
      </c>
      <c r="D92" s="93">
        <f>SUMIF('2002'!$A$3:$A$42,$P$1,'2002'!$DH$3:$DH$42)</f>
        <v>0</v>
      </c>
      <c r="E92" s="93">
        <f>SUMIF('2003'!$A$3:$A$42,$P$1,'2003'!$DH$3:$DH$42)</f>
        <v>0</v>
      </c>
      <c r="F92" s="93" t="e">
        <f>SUMIF('2004'!$A$3:$A$42,$P$1,'2004'!$DH$3:$DH$42)</f>
        <v>#DIV/0!</v>
      </c>
      <c r="G92" s="153" t="e">
        <f>(E92-B92)/B92</f>
        <v>#DIV/0!</v>
      </c>
      <c r="H92" s="23"/>
    </row>
    <row r="93" spans="1:8" ht="15" customHeight="1">
      <c r="A93" s="92" t="s">
        <v>196</v>
      </c>
      <c r="B93" s="93">
        <f>SUMIF('2000'!$A$3:$A$42,$P$1,'2000'!$DI$3:$DI$42)</f>
        <v>15.378025062002353</v>
      </c>
      <c r="C93" s="93">
        <f>SUMIF('2001'!$A$3:$A$42,$P$1,'2001'!$DI$3:$DI$42)</f>
        <v>30.334759337294212</v>
      </c>
      <c r="D93" s="93">
        <f>SUMIF('2002'!$A$3:$A$42,$P$1,'2002'!$DI$3:$DI$42)</f>
        <v>22.052328399093923</v>
      </c>
      <c r="E93" s="93">
        <f>SUMIF('2003'!$A$3:$A$42,$P$1,'2003'!$DI$3:$DI$42)</f>
        <v>33.11235017011254</v>
      </c>
      <c r="F93" s="93" t="e">
        <f>SUMIF('2004'!$A$3:$A$42,$P$1,'2004'!$DI$3:$DI$42)</f>
        <v>#DIV/0!</v>
      </c>
      <c r="G93" s="94">
        <f>(E93-B93)/B93</f>
        <v>1.1532251401989215</v>
      </c>
      <c r="H93" s="23"/>
    </row>
    <row r="94" spans="1:8" ht="15" customHeight="1">
      <c r="A94" s="92" t="s">
        <v>197</v>
      </c>
      <c r="B94" s="93">
        <f>SUMIF('2000'!$A$3:$A$42,$P$1,'2000'!$DJ$3:$DJ$42)</f>
        <v>8.25684897532958</v>
      </c>
      <c r="C94" s="93">
        <f>SUMIF('2001'!$A$3:$A$42,$P$1,'2001'!$DJ$3:$DJ$42)</f>
        <v>-16.75083152301932</v>
      </c>
      <c r="D94" s="93">
        <f>SUMIF('2002'!$A$3:$A$42,$P$1,'2002'!$DJ$3:$DJ$42)</f>
        <v>-14.867276247168506</v>
      </c>
      <c r="E94" s="93">
        <f>SUMIF('2003'!$A$3:$A$42,$P$1,'2003'!$DJ$3:$DJ$42)</f>
        <v>-27.26299842973044</v>
      </c>
      <c r="F94" s="93" t="e">
        <f>SUMIF('2004'!$A$3:$A$42,$P$1,'2004'!$DJ$3:$DJ$42)</f>
        <v>#DIV/0!</v>
      </c>
      <c r="G94" s="94">
        <f>(E94-B94)/B94</f>
        <v>-4.3018647320774335</v>
      </c>
      <c r="H94" s="23"/>
    </row>
    <row r="95" spans="1:8" ht="15" customHeight="1">
      <c r="A95" s="68"/>
      <c r="B95" s="68"/>
      <c r="C95" s="68"/>
      <c r="D95" s="68"/>
      <c r="E95" s="68"/>
      <c r="F95" s="68"/>
      <c r="G95" s="68"/>
      <c r="H95" s="23"/>
    </row>
    <row r="96" spans="1:8" ht="15" customHeight="1">
      <c r="A96" s="114" t="s">
        <v>210</v>
      </c>
      <c r="B96" s="114">
        <f aca="true" t="shared" si="5" ref="B96:G96">B5</f>
        <v>2000</v>
      </c>
      <c r="C96" s="114">
        <f t="shared" si="5"/>
        <v>2001</v>
      </c>
      <c r="D96" s="114">
        <f t="shared" si="5"/>
        <v>2002</v>
      </c>
      <c r="E96" s="114">
        <f t="shared" si="5"/>
        <v>2003</v>
      </c>
      <c r="F96" s="114">
        <f t="shared" si="5"/>
        <v>2004</v>
      </c>
      <c r="G96" s="114" t="str">
        <f t="shared" si="5"/>
        <v>Veränderung</v>
      </c>
      <c r="H96" s="23"/>
    </row>
    <row r="97" spans="1:8" ht="15" customHeight="1">
      <c r="A97" s="115" t="s">
        <v>53</v>
      </c>
      <c r="B97" s="116">
        <f>SUMIF('2000'!$A$3:$A$42,$P$1,'2000'!$B$3:$B$42)</f>
        <v>38305</v>
      </c>
      <c r="C97" s="116">
        <f>SUMIF('2001'!$A$3:$A$42,$P$1,'2001'!$B$3:$B$42)</f>
        <v>38207</v>
      </c>
      <c r="D97" s="116">
        <f>SUMIF('2002'!$A$3:$A$42,$P$1,'2002'!$B$3:$B$42)</f>
        <v>37966</v>
      </c>
      <c r="E97" s="116">
        <f>SUMIF('2003'!$A$3:$A$42,$P$1,'2003'!$B$3:$B$42)</f>
        <v>38210</v>
      </c>
      <c r="F97" s="116">
        <f>SUMIF('2004'!$A$3:$A$42,$P$1,'2004'!$B$3:$B$42)</f>
        <v>0</v>
      </c>
      <c r="G97" s="146">
        <f>(E97-B97)/B97</f>
        <v>-0.002480093982508811</v>
      </c>
      <c r="H97" s="23"/>
    </row>
    <row r="98" spans="1:8" ht="15" customHeight="1">
      <c r="A98" s="115" t="s">
        <v>229</v>
      </c>
      <c r="B98" s="116">
        <f>SUMIF('2000'!$A$3:$A$42,$P$1,'2000'!$DK$3:$DK$42)</f>
        <v>21209485.990000002</v>
      </c>
      <c r="C98" s="116">
        <f>SUMIF('2001'!$A$3:$A$42,$P$1,'2001'!$DK$3:$DK$42)</f>
        <v>20538953.12</v>
      </c>
      <c r="D98" s="116">
        <f>SUMIF('2002'!$A$3:$A$42,$P$1,'2002'!$DK$3:$DK$42)</f>
        <v>17618153.66</v>
      </c>
      <c r="E98" s="116">
        <f>SUMIF('2003'!$A$3:$A$42,$P$1,'2003'!$DK$3:$DK$42)</f>
        <v>16886313.34</v>
      </c>
      <c r="F98" s="116">
        <f>SUMIF('2004'!$A$3:$A$42,$P$1,'2004'!$DK$3:$DK$42)</f>
        <v>0</v>
      </c>
      <c r="G98" s="146">
        <f>(E98-B98)/B98</f>
        <v>-0.20383203308360806</v>
      </c>
      <c r="H98" s="21"/>
    </row>
    <row r="99" spans="1:8" ht="15" customHeight="1">
      <c r="A99" s="68"/>
      <c r="B99" s="68"/>
      <c r="C99" s="68"/>
      <c r="D99" s="68"/>
      <c r="E99" s="68"/>
      <c r="F99" s="68"/>
      <c r="G99" s="68"/>
      <c r="H99" s="21"/>
    </row>
    <row r="100" spans="1:8" ht="15" customHeight="1">
      <c r="A100" s="68"/>
      <c r="B100" s="68"/>
      <c r="C100" s="68"/>
      <c r="D100" s="68"/>
      <c r="E100" s="68"/>
      <c r="F100" s="68"/>
      <c r="G100" s="68"/>
      <c r="H100" s="21"/>
    </row>
    <row r="101" spans="1:8" ht="15" customHeight="1">
      <c r="A101" s="68"/>
      <c r="B101" s="68"/>
      <c r="C101" s="68"/>
      <c r="D101" s="68"/>
      <c r="E101" s="68"/>
      <c r="F101" s="68"/>
      <c r="G101" s="68"/>
      <c r="H101" s="21"/>
    </row>
    <row r="102" ht="15" customHeight="1">
      <c r="H102" s="21"/>
    </row>
    <row r="103" ht="15" customHeight="1">
      <c r="H103" s="21"/>
    </row>
    <row r="104" ht="15" customHeight="1">
      <c r="H104" s="21"/>
    </row>
    <row r="105" ht="15" customHeight="1">
      <c r="H105" s="21"/>
    </row>
    <row r="106" ht="15" customHeight="1">
      <c r="H106" s="21"/>
    </row>
    <row r="107" ht="15" customHeight="1">
      <c r="H107" s="21"/>
    </row>
    <row r="108" ht="4.5" customHeight="1">
      <c r="H108" s="21"/>
    </row>
  </sheetData>
  <printOptions horizontalCentered="1"/>
  <pageMargins left="0.03937007874015748" right="0.03937007874015748" top="0.7874015748031497" bottom="0.5905511811023623" header="0.1968503937007874" footer="0.2755905511811024"/>
  <pageSetup orientation="portrait" paperSize="9" scale="93" r:id="rId3"/>
  <headerFooter alignWithMargins="0">
    <oddHeader>&amp;L&amp;"Arial,Fett"&amp;14Finanzkennzahlen Gemeinden Kanton Glarus - Erhebung 2003</oddHeader>
  </headerFooter>
  <rowBreaks count="1" manualBreakCount="1">
    <brk id="107" max="255" man="1"/>
  </rowBreaks>
  <colBreaks count="1" manualBreakCount="1">
    <brk id="7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/>
  <dimension ref="A1:G22"/>
  <sheetViews>
    <sheetView workbookViewId="0" topLeftCell="A1">
      <selection activeCell="E22" sqref="E22"/>
    </sheetView>
  </sheetViews>
  <sheetFormatPr defaultColWidth="11.421875" defaultRowHeight="12.75"/>
  <cols>
    <col min="1" max="1" width="30.57421875" style="0" bestFit="1" customWidth="1"/>
    <col min="2" max="2" width="13.8515625" style="0" bestFit="1" customWidth="1"/>
  </cols>
  <sheetData>
    <row r="1" spans="2:7" ht="12.75">
      <c r="B1">
        <f>+Abfrage!B61</f>
        <v>2000</v>
      </c>
      <c r="C1">
        <f>+Abfrage!C61</f>
        <v>2001</v>
      </c>
      <c r="D1">
        <f>+Abfrage!D61</f>
        <v>2002</v>
      </c>
      <c r="E1">
        <f>+Abfrage!E61</f>
        <v>2003</v>
      </c>
      <c r="F1">
        <f>+Abfrage!F61</f>
        <v>2004</v>
      </c>
      <c r="G1" t="str">
        <f>+Abfrage!G61</f>
        <v>Mittelwert</v>
      </c>
    </row>
    <row r="2" spans="1:7" ht="12.75">
      <c r="A2" t="s">
        <v>39</v>
      </c>
      <c r="B2" s="22">
        <f>+Abfrage!B68</f>
        <v>1.5369251865593252</v>
      </c>
      <c r="C2" s="22">
        <f>+Abfrage!C68</f>
        <v>0.4478007444606457</v>
      </c>
      <c r="D2" s="22">
        <f>+Abfrage!D68</f>
        <v>0.3258183000857455</v>
      </c>
      <c r="E2" s="22">
        <f>+Abfrage!E68</f>
        <v>0.17665166351320394</v>
      </c>
      <c r="F2" s="22" t="e">
        <f>+Abfrage!F68</f>
        <v>#DIV/0!</v>
      </c>
      <c r="G2" s="22">
        <f>+Abfrage!G68</f>
        <v>0.6217989736547301</v>
      </c>
    </row>
    <row r="3" spans="1:7" ht="12.75">
      <c r="A3" t="s">
        <v>59</v>
      </c>
      <c r="B3" s="22">
        <f>+'2000'!CJ35</f>
        <v>0.07355093909252336</v>
      </c>
      <c r="C3" s="22">
        <f>+'2001'!CJ35</f>
        <v>0.9798021525034167</v>
      </c>
      <c r="D3" s="22">
        <f>+'2002'!CJ35</f>
        <v>0.09912039283901009</v>
      </c>
      <c r="E3" s="22">
        <f>+'2003'!CJ35</f>
        <v>-0.035175820818150405</v>
      </c>
      <c r="F3" s="22" t="e">
        <f>+'2004'!CJ35</f>
        <v>#NUM!</v>
      </c>
      <c r="G3" s="25">
        <f>AVERAGE(B3:D3)</f>
        <v>0.3841578281449834</v>
      </c>
    </row>
    <row r="5" spans="2:7" ht="12.75">
      <c r="B5">
        <f>+Abfrage!B61</f>
        <v>2000</v>
      </c>
      <c r="C5">
        <f>+Abfrage!C61</f>
        <v>2001</v>
      </c>
      <c r="D5">
        <f>+Abfrage!D61</f>
        <v>2002</v>
      </c>
      <c r="E5">
        <f>+Abfrage!E61</f>
        <v>2003</v>
      </c>
      <c r="F5">
        <f>+Abfrage!F61</f>
        <v>2004</v>
      </c>
      <c r="G5" t="str">
        <f>+Abfrage!G61</f>
        <v>Mittelwert</v>
      </c>
    </row>
    <row r="6" spans="1:7" ht="12.75">
      <c r="A6" t="s">
        <v>40</v>
      </c>
      <c r="B6" s="22">
        <f>+Abfrage!B70</f>
        <v>0.18756864967223852</v>
      </c>
      <c r="C6" s="22">
        <f>+Abfrage!C70</f>
        <v>0.11245552152754222</v>
      </c>
      <c r="D6" s="22">
        <f>+Abfrage!D70</f>
        <v>0.06386015420329332</v>
      </c>
      <c r="E6" s="22">
        <f>+Abfrage!E70</f>
        <v>0.06072325927456236</v>
      </c>
      <c r="F6" s="22" t="e">
        <f>+Abfrage!F70</f>
        <v>#DIV/0!</v>
      </c>
      <c r="G6" s="22">
        <f>+Abfrage!G70</f>
        <v>0.10615189616940911</v>
      </c>
    </row>
    <row r="7" spans="1:7" ht="12.75">
      <c r="A7" t="s">
        <v>59</v>
      </c>
      <c r="B7" s="22">
        <f>+'2000'!CL35</f>
        <v>0.04529144445011951</v>
      </c>
      <c r="C7" s="22" t="str">
        <f>+'2001'!CL5</f>
        <v>-</v>
      </c>
      <c r="D7" s="22">
        <f>+'2002'!CL35</f>
        <v>-0.045150056437956165</v>
      </c>
      <c r="E7" s="22">
        <f>+'2003'!CL35</f>
        <v>-0.10297408852514256</v>
      </c>
      <c r="F7" s="22" t="e">
        <f>+'2004'!CL35</f>
        <v>#NUM!</v>
      </c>
      <c r="G7" s="22">
        <f>AVERAGE(B7:D7)</f>
        <v>7.069400608167298E-05</v>
      </c>
    </row>
    <row r="9" spans="2:7" ht="12.75">
      <c r="B9">
        <f>+Abfrage!B61</f>
        <v>2000</v>
      </c>
      <c r="C9">
        <f>+Abfrage!C61</f>
        <v>2001</v>
      </c>
      <c r="D9">
        <f>+Abfrage!D61</f>
        <v>2002</v>
      </c>
      <c r="E9">
        <f>+Abfrage!E61</f>
        <v>2003</v>
      </c>
      <c r="F9">
        <f>+Abfrage!F61</f>
        <v>2004</v>
      </c>
      <c r="G9" t="str">
        <f>+Abfrage!G61</f>
        <v>Mittelwert</v>
      </c>
    </row>
    <row r="10" spans="1:7" ht="12.75">
      <c r="A10" t="s">
        <v>41</v>
      </c>
      <c r="B10" s="22">
        <f>+Abfrage!B72</f>
        <v>-0.16398758566965288</v>
      </c>
      <c r="C10" s="22">
        <f>+Abfrage!C72</f>
        <v>-0.15253562651960204</v>
      </c>
      <c r="D10" s="22">
        <f>+Abfrage!D72</f>
        <v>-0.18726717469586948</v>
      </c>
      <c r="E10" s="22">
        <f>+Abfrage!E72</f>
        <v>-0.18767434042803716</v>
      </c>
      <c r="F10" s="22" t="e">
        <f>+Abfrage!F72</f>
        <v>#DIV/0!</v>
      </c>
      <c r="G10" s="22">
        <f>+Abfrage!G72</f>
        <v>-0.1728661818282904</v>
      </c>
    </row>
    <row r="11" spans="1:7" ht="12.75">
      <c r="A11" t="s">
        <v>59</v>
      </c>
      <c r="B11" s="22">
        <f>+'2000'!CN35</f>
        <v>-0.22490302181190316</v>
      </c>
      <c r="C11" s="22">
        <f>+'2001'!CN35</f>
        <v>-0.1874703898025534</v>
      </c>
      <c r="D11" s="22">
        <f>+'2002'!CN35</f>
        <v>-0.30558039779605206</v>
      </c>
      <c r="E11" s="22">
        <f>+'2003'!CN35</f>
        <v>-0.28331252824187897</v>
      </c>
      <c r="F11" s="22" t="e">
        <f>+'2004'!CN35</f>
        <v>#NUM!</v>
      </c>
      <c r="G11" s="22">
        <f>AVERAGE(B11:D11)</f>
        <v>-0.23931793647016955</v>
      </c>
    </row>
    <row r="13" spans="2:7" ht="12.75">
      <c r="B13">
        <f>+Abfrage!B61</f>
        <v>2000</v>
      </c>
      <c r="C13">
        <f>+Abfrage!C61</f>
        <v>2001</v>
      </c>
      <c r="D13">
        <f>+Abfrage!D61</f>
        <v>2002</v>
      </c>
      <c r="E13">
        <f>+Abfrage!E61</f>
        <v>2003</v>
      </c>
      <c r="F13">
        <f>+Abfrage!F61</f>
        <v>2004</v>
      </c>
      <c r="G13" t="str">
        <f>+Abfrage!G61</f>
        <v>Mittelwert</v>
      </c>
    </row>
    <row r="14" spans="1:7" ht="12.75">
      <c r="A14" t="s">
        <v>42</v>
      </c>
      <c r="B14" s="22">
        <f>+Abfrage!B73</f>
        <v>-0.1339993846702081</v>
      </c>
      <c r="C14" s="22">
        <f>+Abfrage!C73</f>
        <v>-0.08986586089752464</v>
      </c>
      <c r="D14" s="22">
        <f>+Abfrage!D73</f>
        <v>0.3091477656231635</v>
      </c>
      <c r="E14" s="22">
        <f>+Abfrage!E73</f>
        <v>-0.10466951625616021</v>
      </c>
      <c r="F14" s="22" t="e">
        <f>+Abfrage!F73</f>
        <v>#DIV/0!</v>
      </c>
      <c r="G14" s="22">
        <f>+Abfrage!G73</f>
        <v>-0.004846749050182366</v>
      </c>
    </row>
    <row r="15" spans="1:7" ht="12.75">
      <c r="A15" t="s">
        <v>59</v>
      </c>
      <c r="B15" s="22">
        <f>+'2000'!CO35</f>
        <v>-0.17393049969386962</v>
      </c>
      <c r="C15" s="22">
        <f>+'2001'!CO35</f>
        <v>-0.006407625051317681</v>
      </c>
      <c r="D15" s="22">
        <f>+'2002'!CO35</f>
        <v>-0.11134730557073239</v>
      </c>
      <c r="E15" s="22">
        <f>+'2003'!CO35</f>
        <v>-0.14927428244208352</v>
      </c>
      <c r="F15" s="22" t="e">
        <f>+'2004'!CO35</f>
        <v>#NUM!</v>
      </c>
      <c r="G15" s="22">
        <f>AVERAGE(B15:D15)</f>
        <v>-0.09722847677197322</v>
      </c>
    </row>
    <row r="17" spans="2:7" ht="12.75">
      <c r="B17">
        <f>+Abfrage!B61</f>
        <v>2000</v>
      </c>
      <c r="C17">
        <f>+Abfrage!C61</f>
        <v>2001</v>
      </c>
      <c r="D17">
        <f>+Abfrage!D61</f>
        <v>2002</v>
      </c>
      <c r="E17">
        <f>+Abfrage!E61</f>
        <v>2003</v>
      </c>
      <c r="F17">
        <f>+Abfrage!F61</f>
        <v>2004</v>
      </c>
      <c r="G17" t="str">
        <f>+Abfrage!G61</f>
        <v>Mittelwert</v>
      </c>
    </row>
    <row r="18" spans="1:7" ht="12.75">
      <c r="A18" t="s">
        <v>60</v>
      </c>
      <c r="B18" s="26">
        <f>Abfrage!B64/1000</f>
        <v>589.0552500000001</v>
      </c>
      <c r="C18" s="26">
        <f>Abfrage!C64/1000</f>
        <v>1159.0001499999998</v>
      </c>
      <c r="D18" s="26">
        <f>Abfrage!D64/1000</f>
        <v>837.2387</v>
      </c>
      <c r="E18" s="26">
        <f>Abfrage!E64/1000</f>
        <v>1265.2229000000002</v>
      </c>
      <c r="F18" s="26">
        <f>Abfrage!F64/1000</f>
        <v>0</v>
      </c>
      <c r="G18" s="26">
        <f>Abfrage!G64/1000</f>
        <v>962.62925</v>
      </c>
    </row>
    <row r="19" spans="1:7" ht="12.75">
      <c r="A19" t="s">
        <v>61</v>
      </c>
      <c r="B19" s="26">
        <f>Abfrage!B37/1000</f>
        <v>316.2785999999996</v>
      </c>
      <c r="C19" s="26">
        <f>Abfrage!C37/1000</f>
        <v>-639.9990199999991</v>
      </c>
      <c r="D19" s="26">
        <f>Abfrage!D37/1000</f>
        <v>-564.4510099999995</v>
      </c>
      <c r="E19" s="26">
        <f>Abfrage!E37/1000</f>
        <v>-1041.71917</v>
      </c>
      <c r="F19" s="26">
        <f>Abfrage!F37/1000</f>
        <v>0</v>
      </c>
      <c r="G19" s="26">
        <f>Abfrage!G37/1000</f>
        <v>-482.4726499999998</v>
      </c>
    </row>
    <row r="21" spans="2:6" ht="12.75">
      <c r="B21">
        <f>+Abfrage!B61</f>
        <v>2000</v>
      </c>
      <c r="C21">
        <f>+Abfrage!C61</f>
        <v>2001</v>
      </c>
      <c r="D21">
        <f>+Abfrage!D61</f>
        <v>2002</v>
      </c>
      <c r="E21">
        <f>+Abfrage!E61</f>
        <v>2003</v>
      </c>
      <c r="F21">
        <f>+Abfrage!F61</f>
        <v>2004</v>
      </c>
    </row>
    <row r="22" spans="1:7" ht="12.75">
      <c r="A22" t="s">
        <v>213</v>
      </c>
      <c r="B22" s="26">
        <f>+Abfrage!B15/1000</f>
        <v>23918.24034</v>
      </c>
      <c r="C22" s="26">
        <f>+Abfrage!C15/1000</f>
        <v>23449.37762</v>
      </c>
      <c r="D22" s="26">
        <f>+Abfrage!D15/1000</f>
        <v>20137.989510000003</v>
      </c>
      <c r="E22" s="26">
        <f>+Abfrage!E15/1000</f>
        <v>19093.668539999995</v>
      </c>
      <c r="F22" s="26">
        <f>+Abfrage!F15/1000</f>
        <v>0</v>
      </c>
      <c r="G22" s="26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1"/>
  <dimension ref="A1:DN65"/>
  <sheetViews>
    <sheetView workbookViewId="0" topLeftCell="A1">
      <pane xSplit="6" ySplit="2" topLeftCell="CO45" activePane="bottomRight" state="frozen"/>
      <selection pane="topLeft" activeCell="N5" sqref="N5"/>
      <selection pane="topRight" activeCell="N5" sqref="N5"/>
      <selection pane="bottomLeft" activeCell="N5" sqref="N5"/>
      <selection pane="bottomRight" activeCell="CJ60" sqref="CJ60:CQ65"/>
    </sheetView>
  </sheetViews>
  <sheetFormatPr defaultColWidth="11.421875" defaultRowHeight="12.75"/>
  <cols>
    <col min="1" max="1" width="14.140625" style="3" customWidth="1"/>
    <col min="2" max="2" width="9.7109375" style="3" customWidth="1"/>
    <col min="3" max="3" width="13.140625" style="3" customWidth="1"/>
    <col min="4" max="4" width="10.140625" style="3" customWidth="1"/>
    <col min="5" max="5" width="9.7109375" style="3" customWidth="1"/>
    <col min="6" max="6" width="8.28125" style="3" customWidth="1"/>
    <col min="7" max="39" width="12.140625" style="0" customWidth="1"/>
    <col min="40" max="40" width="12.57421875" style="0" bestFit="1" customWidth="1"/>
    <col min="41" max="51" width="12.57421875" style="0" customWidth="1"/>
    <col min="52" max="71" width="11.28125" style="0" customWidth="1"/>
    <col min="72" max="81" width="12.28125" style="0" customWidth="1"/>
    <col min="82" max="82" width="13.8515625" style="0" customWidth="1"/>
    <col min="83" max="83" width="14.140625" style="0" customWidth="1"/>
    <col min="84" max="84" width="13.7109375" style="0" customWidth="1"/>
    <col min="85" max="85" width="12.57421875" style="0" customWidth="1"/>
    <col min="86" max="86" width="13.421875" style="0" customWidth="1"/>
    <col min="87" max="88" width="13.140625" style="0" bestFit="1" customWidth="1"/>
    <col min="89" max="89" width="13.140625" style="0" customWidth="1"/>
    <col min="90" max="90" width="12.421875" style="0" bestFit="1" customWidth="1"/>
    <col min="91" max="96" width="12.421875" style="0" customWidth="1"/>
    <col min="97" max="97" width="14.28125" style="0" customWidth="1"/>
    <col min="98" max="115" width="12.421875" style="0" customWidth="1"/>
    <col min="116" max="116" width="11.57421875" style="0" bestFit="1" customWidth="1"/>
  </cols>
  <sheetData>
    <row r="1" spans="1:117" s="2" customFormat="1" ht="15.75" customHeight="1" thickBot="1">
      <c r="A1" s="55"/>
      <c r="B1" s="30" t="s">
        <v>71</v>
      </c>
      <c r="C1" s="30"/>
      <c r="D1" s="30"/>
      <c r="E1" s="30"/>
      <c r="F1" s="62"/>
      <c r="G1" s="28" t="s">
        <v>62</v>
      </c>
      <c r="H1" s="28"/>
      <c r="I1" s="28"/>
      <c r="J1" s="28"/>
      <c r="K1" s="28"/>
      <c r="L1" s="28"/>
      <c r="M1" s="28" t="s">
        <v>67</v>
      </c>
      <c r="N1" s="28"/>
      <c r="O1" s="28"/>
      <c r="P1" s="28"/>
      <c r="Q1" s="28"/>
      <c r="R1" s="28"/>
      <c r="S1" s="28" t="s">
        <v>67</v>
      </c>
      <c r="T1" s="28"/>
      <c r="U1" s="28"/>
      <c r="V1" s="28"/>
      <c r="W1" s="28"/>
      <c r="X1" s="28"/>
      <c r="Y1" s="28" t="s">
        <v>67</v>
      </c>
      <c r="Z1" s="28"/>
      <c r="AA1" s="28"/>
      <c r="AB1" s="28"/>
      <c r="AC1" s="28"/>
      <c r="AD1" s="28"/>
      <c r="AE1" s="28"/>
      <c r="AF1" s="28" t="s">
        <v>67</v>
      </c>
      <c r="AG1" s="28"/>
      <c r="AH1" s="28"/>
      <c r="AI1" s="28"/>
      <c r="AJ1" s="28"/>
      <c r="AK1" s="28"/>
      <c r="AL1" s="28" t="s">
        <v>67</v>
      </c>
      <c r="AM1" s="28"/>
      <c r="AN1" s="28"/>
      <c r="AO1" s="28"/>
      <c r="AP1" s="28"/>
      <c r="AQ1" s="28" t="s">
        <v>67</v>
      </c>
      <c r="AR1" s="28"/>
      <c r="AS1" s="28"/>
      <c r="AT1" s="28"/>
      <c r="AU1" s="28"/>
      <c r="AV1" s="28" t="s">
        <v>67</v>
      </c>
      <c r="AW1" s="28"/>
      <c r="AX1" s="28"/>
      <c r="AY1" s="28"/>
      <c r="AZ1" s="28" t="s">
        <v>63</v>
      </c>
      <c r="BA1" s="28"/>
      <c r="BB1" s="28"/>
      <c r="BC1" s="28"/>
      <c r="BD1" s="28"/>
      <c r="BE1" s="28"/>
      <c r="BF1" s="28" t="s">
        <v>138</v>
      </c>
      <c r="BG1" s="28"/>
      <c r="BH1" s="28"/>
      <c r="BI1" s="28"/>
      <c r="BJ1" s="28"/>
      <c r="BK1" s="28"/>
      <c r="BL1" s="28" t="s">
        <v>138</v>
      </c>
      <c r="BM1" s="28"/>
      <c r="BN1" s="28"/>
      <c r="BO1" s="28"/>
      <c r="BP1" s="28"/>
      <c r="BQ1" s="28" t="s">
        <v>138</v>
      </c>
      <c r="BS1" s="28"/>
      <c r="BT1" s="65" t="s">
        <v>64</v>
      </c>
      <c r="BU1" s="28"/>
      <c r="BV1" s="28"/>
      <c r="BW1" s="28"/>
      <c r="BX1" s="28"/>
      <c r="BY1" s="28"/>
      <c r="BZ1" s="28"/>
      <c r="CA1" s="28"/>
      <c r="CB1" s="28"/>
      <c r="CC1" s="28"/>
      <c r="CD1" s="65" t="s">
        <v>65</v>
      </c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9"/>
    </row>
    <row r="2" spans="1:117" s="1" customFormat="1" ht="89.25" customHeight="1">
      <c r="A2" s="56"/>
      <c r="B2" s="52" t="s">
        <v>73</v>
      </c>
      <c r="C2" s="27" t="s">
        <v>37</v>
      </c>
      <c r="D2" s="63" t="s">
        <v>68</v>
      </c>
      <c r="E2" s="27" t="s">
        <v>52</v>
      </c>
      <c r="F2" s="142" t="s">
        <v>58</v>
      </c>
      <c r="G2" s="137" t="s">
        <v>76</v>
      </c>
      <c r="H2" s="61" t="s">
        <v>77</v>
      </c>
      <c r="I2" s="61" t="s">
        <v>78</v>
      </c>
      <c r="J2" s="61" t="s">
        <v>79</v>
      </c>
      <c r="K2" s="61" t="s">
        <v>80</v>
      </c>
      <c r="L2" s="61" t="s">
        <v>81</v>
      </c>
      <c r="M2" s="61" t="s">
        <v>82</v>
      </c>
      <c r="N2" s="61" t="s">
        <v>83</v>
      </c>
      <c r="O2" s="61" t="s">
        <v>84</v>
      </c>
      <c r="P2" s="61" t="s">
        <v>85</v>
      </c>
      <c r="Q2" s="61" t="s">
        <v>86</v>
      </c>
      <c r="R2" s="61" t="s">
        <v>87</v>
      </c>
      <c r="S2" s="61" t="s">
        <v>88</v>
      </c>
      <c r="T2" s="61" t="s">
        <v>89</v>
      </c>
      <c r="U2" s="61" t="s">
        <v>90</v>
      </c>
      <c r="V2" s="61" t="s">
        <v>91</v>
      </c>
      <c r="W2" s="61" t="s">
        <v>92</v>
      </c>
      <c r="X2" s="61" t="s">
        <v>93</v>
      </c>
      <c r="Y2" s="61" t="s">
        <v>94</v>
      </c>
      <c r="Z2" s="61" t="s">
        <v>95</v>
      </c>
      <c r="AA2" s="61" t="s">
        <v>96</v>
      </c>
      <c r="AB2" s="61" t="s">
        <v>97</v>
      </c>
      <c r="AC2" s="61" t="s">
        <v>214</v>
      </c>
      <c r="AD2" s="61" t="s">
        <v>98</v>
      </c>
      <c r="AE2" s="61" t="s">
        <v>99</v>
      </c>
      <c r="AF2" s="61" t="s">
        <v>100</v>
      </c>
      <c r="AG2" s="61" t="s">
        <v>101</v>
      </c>
      <c r="AH2" s="61" t="s">
        <v>102</v>
      </c>
      <c r="AI2" s="61" t="s">
        <v>103</v>
      </c>
      <c r="AJ2" s="61" t="s">
        <v>104</v>
      </c>
      <c r="AK2" s="61" t="s">
        <v>105</v>
      </c>
      <c r="AL2" s="61" t="s">
        <v>106</v>
      </c>
      <c r="AM2" s="61" t="s">
        <v>107</v>
      </c>
      <c r="AN2" s="43" t="s">
        <v>108</v>
      </c>
      <c r="AO2" s="43" t="s">
        <v>109</v>
      </c>
      <c r="AP2" s="43" t="s">
        <v>110</v>
      </c>
      <c r="AQ2" s="43" t="s">
        <v>111</v>
      </c>
      <c r="AR2" s="43" t="s">
        <v>112</v>
      </c>
      <c r="AS2" s="43" t="s">
        <v>113</v>
      </c>
      <c r="AT2" s="43" t="s">
        <v>114</v>
      </c>
      <c r="AU2" s="43" t="s">
        <v>115</v>
      </c>
      <c r="AV2" s="43" t="s">
        <v>116</v>
      </c>
      <c r="AW2" s="43" t="s">
        <v>117</v>
      </c>
      <c r="AX2" s="43" t="s">
        <v>118</v>
      </c>
      <c r="AY2" s="61" t="s">
        <v>139</v>
      </c>
      <c r="AZ2" s="61" t="s">
        <v>119</v>
      </c>
      <c r="BA2" s="61" t="s">
        <v>120</v>
      </c>
      <c r="BB2" s="61" t="s">
        <v>121</v>
      </c>
      <c r="BC2" s="61" t="s">
        <v>122</v>
      </c>
      <c r="BD2" s="61" t="s">
        <v>123</v>
      </c>
      <c r="BE2" s="61" t="s">
        <v>124</v>
      </c>
      <c r="BF2" s="61" t="s">
        <v>125</v>
      </c>
      <c r="BG2" s="61" t="s">
        <v>126</v>
      </c>
      <c r="BH2" s="61" t="s">
        <v>127</v>
      </c>
      <c r="BI2" s="61" t="s">
        <v>128</v>
      </c>
      <c r="BJ2" s="61" t="s">
        <v>129</v>
      </c>
      <c r="BK2" s="61" t="s">
        <v>130</v>
      </c>
      <c r="BL2" s="61" t="s">
        <v>132</v>
      </c>
      <c r="BM2" s="61" t="s">
        <v>131</v>
      </c>
      <c r="BN2" s="61" t="s">
        <v>133</v>
      </c>
      <c r="BO2" s="61" t="s">
        <v>134</v>
      </c>
      <c r="BP2" s="61" t="s">
        <v>135</v>
      </c>
      <c r="BQ2" s="61" t="s">
        <v>136</v>
      </c>
      <c r="BR2" s="61" t="s">
        <v>137</v>
      </c>
      <c r="BS2" s="61" t="s">
        <v>118</v>
      </c>
      <c r="BT2" s="43" t="s">
        <v>140</v>
      </c>
      <c r="BU2" s="43" t="s">
        <v>141</v>
      </c>
      <c r="BV2" s="43" t="s">
        <v>146</v>
      </c>
      <c r="BW2" s="43" t="s">
        <v>142</v>
      </c>
      <c r="BX2" s="43" t="s">
        <v>143</v>
      </c>
      <c r="BY2" s="43" t="s">
        <v>144</v>
      </c>
      <c r="BZ2" s="43" t="s">
        <v>145</v>
      </c>
      <c r="CA2" s="43" t="s">
        <v>147</v>
      </c>
      <c r="CB2" s="43" t="s">
        <v>148</v>
      </c>
      <c r="CC2" s="43" t="s">
        <v>118</v>
      </c>
      <c r="CD2" s="138" t="s">
        <v>149</v>
      </c>
      <c r="CE2" s="138" t="s">
        <v>150</v>
      </c>
      <c r="CF2" s="138" t="s">
        <v>60</v>
      </c>
      <c r="CG2" s="138" t="s">
        <v>151</v>
      </c>
      <c r="CH2" s="138" t="s">
        <v>152</v>
      </c>
      <c r="CI2" s="138" t="s">
        <v>153</v>
      </c>
      <c r="CJ2" s="138" t="s">
        <v>46</v>
      </c>
      <c r="CK2" s="138" t="s">
        <v>227</v>
      </c>
      <c r="CL2" s="138" t="s">
        <v>45</v>
      </c>
      <c r="CM2" s="138" t="s">
        <v>69</v>
      </c>
      <c r="CN2" s="138" t="s">
        <v>43</v>
      </c>
      <c r="CO2" s="138" t="s">
        <v>44</v>
      </c>
      <c r="CP2" s="138" t="s">
        <v>154</v>
      </c>
      <c r="CQ2" s="138" t="s">
        <v>156</v>
      </c>
      <c r="CR2" s="138" t="s">
        <v>155</v>
      </c>
      <c r="CS2" s="138" t="s">
        <v>161</v>
      </c>
      <c r="CT2" s="138" t="s">
        <v>164</v>
      </c>
      <c r="CU2" s="138" t="s">
        <v>165</v>
      </c>
      <c r="CV2" s="138" t="s">
        <v>163</v>
      </c>
      <c r="CW2" s="138" t="s">
        <v>167</v>
      </c>
      <c r="CX2" s="138" t="s">
        <v>149</v>
      </c>
      <c r="CY2" s="138" t="s">
        <v>168</v>
      </c>
      <c r="CZ2" s="138" t="s">
        <v>173</v>
      </c>
      <c r="DA2" s="138" t="s">
        <v>178</v>
      </c>
      <c r="DB2" s="138" t="s">
        <v>179</v>
      </c>
      <c r="DC2" s="138" t="s">
        <v>181</v>
      </c>
      <c r="DD2" s="138" t="s">
        <v>184</v>
      </c>
      <c r="DE2" s="138" t="s">
        <v>190</v>
      </c>
      <c r="DF2" s="138" t="s">
        <v>198</v>
      </c>
      <c r="DG2" s="138" t="s">
        <v>194</v>
      </c>
      <c r="DH2" s="138" t="s">
        <v>195</v>
      </c>
      <c r="DI2" s="138" t="s">
        <v>196</v>
      </c>
      <c r="DJ2" s="138" t="s">
        <v>199</v>
      </c>
      <c r="DK2" s="138" t="s">
        <v>228</v>
      </c>
      <c r="DL2" s="138"/>
      <c r="DM2" s="145"/>
    </row>
    <row r="3" spans="1:117" s="5" customFormat="1" ht="12.75" customHeight="1">
      <c r="A3" s="57" t="s">
        <v>38</v>
      </c>
      <c r="B3" s="48">
        <v>167</v>
      </c>
      <c r="C3" s="6">
        <v>349229</v>
      </c>
      <c r="D3" s="70">
        <v>2091.19</v>
      </c>
      <c r="E3" s="70">
        <v>60.65</v>
      </c>
      <c r="F3" s="134"/>
      <c r="G3" s="140">
        <v>0</v>
      </c>
      <c r="H3" s="50">
        <v>0</v>
      </c>
      <c r="I3" s="50">
        <v>0</v>
      </c>
      <c r="J3" s="50">
        <v>0</v>
      </c>
      <c r="K3" s="50">
        <v>0</v>
      </c>
      <c r="L3" s="50">
        <v>0</v>
      </c>
      <c r="M3" s="50">
        <f aca="true" t="shared" si="0" ref="M3:M31">SUM(K3:L3)</f>
        <v>0</v>
      </c>
      <c r="N3" s="50">
        <v>0</v>
      </c>
      <c r="O3" s="50">
        <v>0</v>
      </c>
      <c r="P3" s="50">
        <v>0</v>
      </c>
      <c r="Q3" s="50">
        <v>0</v>
      </c>
      <c r="R3" s="50">
        <v>0</v>
      </c>
      <c r="S3" s="50">
        <v>0</v>
      </c>
      <c r="T3" s="50">
        <v>0</v>
      </c>
      <c r="U3" s="50">
        <v>0</v>
      </c>
      <c r="V3" s="50">
        <v>0</v>
      </c>
      <c r="W3" s="50">
        <f aca="true" t="shared" si="1" ref="W3:W14">SUM(R3:V3)</f>
        <v>0</v>
      </c>
      <c r="X3" s="50">
        <v>0</v>
      </c>
      <c r="Y3" s="50">
        <f aca="true" t="shared" si="2" ref="Y3:Y14">SUM(G3:X3)-M3-W3</f>
        <v>0</v>
      </c>
      <c r="Z3" s="50">
        <v>0</v>
      </c>
      <c r="AA3" s="50">
        <v>0</v>
      </c>
      <c r="AB3" s="50">
        <v>0</v>
      </c>
      <c r="AC3" s="50">
        <v>0</v>
      </c>
      <c r="AD3" s="50">
        <v>0</v>
      </c>
      <c r="AE3" s="50">
        <f aca="true" t="shared" si="3" ref="AE3:AE14">SUM(Z3:AD3)</f>
        <v>0</v>
      </c>
      <c r="AF3" s="50">
        <v>0</v>
      </c>
      <c r="AG3" s="50">
        <v>0</v>
      </c>
      <c r="AH3" s="50">
        <v>0</v>
      </c>
      <c r="AI3" s="50">
        <v>0</v>
      </c>
      <c r="AJ3" s="50">
        <v>0</v>
      </c>
      <c r="AK3" s="50">
        <v>0</v>
      </c>
      <c r="AL3" s="50">
        <v>0</v>
      </c>
      <c r="AM3" s="50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f aca="true" t="shared" si="4" ref="AS3:AS14">SUM(AN3:AR3)</f>
        <v>0</v>
      </c>
      <c r="AT3" s="4">
        <v>0</v>
      </c>
      <c r="AU3" s="4">
        <f aca="true" t="shared" si="5" ref="AU3:AU14">SUM(Z3:AT3)-AE3-AH3-AS3</f>
        <v>0</v>
      </c>
      <c r="AV3" s="4">
        <v>0</v>
      </c>
      <c r="AW3" s="4">
        <v>0</v>
      </c>
      <c r="AX3" s="4">
        <f aca="true" t="shared" si="6" ref="AX3:AX14">Y3-AU3+AV3-AW3</f>
        <v>0</v>
      </c>
      <c r="AY3" s="50">
        <v>0</v>
      </c>
      <c r="AZ3" s="50">
        <v>0</v>
      </c>
      <c r="BA3" s="50">
        <v>0</v>
      </c>
      <c r="BB3" s="50">
        <v>0</v>
      </c>
      <c r="BC3" s="50">
        <v>0</v>
      </c>
      <c r="BD3" s="50">
        <v>0</v>
      </c>
      <c r="BE3" s="50">
        <v>0</v>
      </c>
      <c r="BF3" s="50">
        <f aca="true" t="shared" si="7" ref="BF3:BF14">SUM(AZ3:BE3)</f>
        <v>0</v>
      </c>
      <c r="BG3" s="50">
        <v>0</v>
      </c>
      <c r="BH3" s="50">
        <v>0</v>
      </c>
      <c r="BI3" s="50">
        <v>0</v>
      </c>
      <c r="BJ3" s="50">
        <v>0</v>
      </c>
      <c r="BK3" s="50">
        <v>0</v>
      </c>
      <c r="BL3" s="50">
        <v>0</v>
      </c>
      <c r="BM3" s="50">
        <v>0</v>
      </c>
      <c r="BN3" s="50">
        <v>0</v>
      </c>
      <c r="BO3" s="50">
        <f aca="true" t="shared" si="8" ref="BO3:BO14">SUM(BG3:BN3)</f>
        <v>0</v>
      </c>
      <c r="BP3" s="50">
        <v>0</v>
      </c>
      <c r="BQ3" s="50">
        <v>0</v>
      </c>
      <c r="BR3" s="50">
        <v>0</v>
      </c>
      <c r="BS3" s="50">
        <f aca="true" t="shared" si="9" ref="BS3:BS14">+BF3-BO3+BP3+BQ3-BR3</f>
        <v>0</v>
      </c>
      <c r="BT3" s="4">
        <v>0</v>
      </c>
      <c r="BU3" s="4">
        <v>0</v>
      </c>
      <c r="BV3" s="4">
        <v>0</v>
      </c>
      <c r="BW3" s="4">
        <v>0</v>
      </c>
      <c r="BX3" s="4">
        <f aca="true" t="shared" si="10" ref="BX3:BX14">SUM(BT3:BW3)</f>
        <v>0</v>
      </c>
      <c r="BY3" s="4">
        <v>0</v>
      </c>
      <c r="BZ3" s="4">
        <v>0</v>
      </c>
      <c r="CA3" s="4">
        <v>0</v>
      </c>
      <c r="CB3" s="4">
        <f aca="true" t="shared" si="11" ref="CB3:CB14">SUM(BY3:CA3)</f>
        <v>0</v>
      </c>
      <c r="CC3" s="4">
        <f aca="true" t="shared" si="12" ref="CC3:CC14">BX3-CB3</f>
        <v>0</v>
      </c>
      <c r="CD3" s="81">
        <f aca="true" t="shared" si="13" ref="CD3:CD14">K3+L3+AV3-AW3</f>
        <v>0</v>
      </c>
      <c r="CE3" s="83">
        <f aca="true" t="shared" si="14" ref="CE3:CE14">CD3+W3-AS3</f>
        <v>0</v>
      </c>
      <c r="CF3" s="83">
        <f aca="true" t="shared" si="15" ref="CF3:CF14">BR3-BP3</f>
        <v>0</v>
      </c>
      <c r="CG3" s="83">
        <f>AU3-AM3-AT3-AS3</f>
        <v>0</v>
      </c>
      <c r="CH3" s="83">
        <f aca="true" t="shared" si="16" ref="CH3:CH14">I3-AG3+AY3+AH3+BQ3</f>
        <v>0</v>
      </c>
      <c r="CI3" s="44">
        <f aca="true" t="shared" si="17" ref="CI3:CI14">CH3+K3</f>
        <v>0</v>
      </c>
      <c r="CJ3" s="66" t="str">
        <f>IF(CF3=0,"-",(CD3/CF3))</f>
        <v>-</v>
      </c>
      <c r="CK3" s="66" t="str">
        <f>IF(CF3=0,"-",(CE3/CF3))</f>
        <v>-</v>
      </c>
      <c r="CL3" s="148" t="str">
        <f>IF(CG3=0,"-",(CD3/CG3*1))</f>
        <v>-</v>
      </c>
      <c r="CM3" s="148" t="str">
        <f>IF(CE3=0,"-",(CE3/CG3))</f>
        <v>-</v>
      </c>
      <c r="CN3" s="148" t="str">
        <f>IF(CG3=0,"-",(CH3/CG3))</f>
        <v>-</v>
      </c>
      <c r="CO3" s="148" t="str">
        <f>IF(CG3=0,"-",(CI3/CG3))</f>
        <v>-</v>
      </c>
      <c r="CP3" s="148" t="str">
        <f>IF(BU3+K3+L3=0,"-",((K3+L3)/(BU3+K3+L3)))</f>
        <v>-</v>
      </c>
      <c r="CQ3" s="148" t="str">
        <f>IF(BU3+K3+L3=0,"-",((K3)/(BU3+K3+L3)))</f>
        <v>-</v>
      </c>
      <c r="CR3" s="149" t="str">
        <f>IF(CE3=0,"-",(CS3/CE3))</f>
        <v>-</v>
      </c>
      <c r="CS3" s="83">
        <f>BT3-BY3</f>
        <v>0</v>
      </c>
      <c r="CT3" s="87">
        <f aca="true" t="shared" si="18" ref="CT3:CT14">Y3-K3-L3-V3</f>
        <v>0</v>
      </c>
      <c r="CU3" s="87">
        <f aca="true" t="shared" si="19" ref="CU3:CU14">AU3-AR3</f>
        <v>0</v>
      </c>
      <c r="CV3" s="87">
        <f aca="true" t="shared" si="20" ref="CV3:CV14">CU3-CT3</f>
        <v>0</v>
      </c>
      <c r="CW3" s="87">
        <f aca="true" t="shared" si="21" ref="CW3:CW14">-V3+AR3</f>
        <v>0</v>
      </c>
      <c r="CX3" s="87">
        <f aca="true" t="shared" si="22" ref="CX3:CX14">CV3+CW3</f>
        <v>0</v>
      </c>
      <c r="CY3" s="87">
        <f aca="true" t="shared" si="23" ref="CY3:CY14">CX3-K3-L3</f>
        <v>0</v>
      </c>
      <c r="CZ3" s="87">
        <f aca="true" t="shared" si="24" ref="CZ3:CZ14">BR3-BP3</f>
        <v>0</v>
      </c>
      <c r="DA3" s="87">
        <f aca="true" t="shared" si="25" ref="DA3:DA14">K3+L3</f>
        <v>0</v>
      </c>
      <c r="DB3" s="87">
        <f aca="true" t="shared" si="26" ref="DB3:DB14">-CZ3+DA3+CY3</f>
        <v>0</v>
      </c>
      <c r="DC3" s="87">
        <f aca="true" t="shared" si="27" ref="DC3:DC14">-BP3-DA3</f>
        <v>0</v>
      </c>
      <c r="DD3" s="87">
        <f aca="true" t="shared" si="28" ref="DD3:DD14">DB3+DC3+BR3</f>
        <v>0</v>
      </c>
      <c r="DE3" s="87">
        <f aca="true" t="shared" si="29" ref="DE3:DE14">Z3+AA3+AB3</f>
        <v>0</v>
      </c>
      <c r="DF3" s="87">
        <f aca="true" t="shared" si="30" ref="DF3:DF14">CS3/B3</f>
        <v>0</v>
      </c>
      <c r="DG3" s="87">
        <f aca="true" t="shared" si="31" ref="DG3:DG14">CH3/B3</f>
        <v>0</v>
      </c>
      <c r="DH3" s="87">
        <f aca="true" t="shared" si="32" ref="DH3:DH14">DE3/B3</f>
        <v>0</v>
      </c>
      <c r="DI3" s="88">
        <f aca="true" t="shared" si="33" ref="DI3:DI14">CZ3/B3</f>
        <v>0</v>
      </c>
      <c r="DJ3" s="83">
        <f aca="true" t="shared" si="34" ref="DJ3:DJ14">DB3/B3</f>
        <v>0</v>
      </c>
      <c r="DK3" s="151">
        <f>CA3-BW3-BU3</f>
        <v>0</v>
      </c>
      <c r="DL3" s="71"/>
      <c r="DM3" s="72"/>
    </row>
    <row r="4" spans="1:117" ht="12.75">
      <c r="A4" s="58" t="s">
        <v>0</v>
      </c>
      <c r="B4" s="53">
        <v>1897</v>
      </c>
      <c r="C4" s="45">
        <v>5037765</v>
      </c>
      <c r="D4" s="73">
        <v>2655.65</v>
      </c>
      <c r="E4" s="73">
        <v>77.02</v>
      </c>
      <c r="F4" s="135"/>
      <c r="G4" s="141">
        <v>0</v>
      </c>
      <c r="H4" s="49">
        <v>0</v>
      </c>
      <c r="I4" s="49">
        <v>0</v>
      </c>
      <c r="J4" s="49">
        <v>0</v>
      </c>
      <c r="K4" s="49">
        <v>0</v>
      </c>
      <c r="L4" s="49">
        <v>0</v>
      </c>
      <c r="M4" s="50">
        <f t="shared" si="0"/>
        <v>0</v>
      </c>
      <c r="N4" s="49">
        <v>0</v>
      </c>
      <c r="O4" s="49">
        <v>0</v>
      </c>
      <c r="P4" s="49">
        <v>0</v>
      </c>
      <c r="Q4" s="49">
        <v>0</v>
      </c>
      <c r="R4" s="49">
        <v>0</v>
      </c>
      <c r="S4" s="49">
        <v>0</v>
      </c>
      <c r="T4" s="49">
        <v>0</v>
      </c>
      <c r="U4" s="49">
        <v>0</v>
      </c>
      <c r="V4" s="49">
        <v>0</v>
      </c>
      <c r="W4" s="50">
        <f t="shared" si="1"/>
        <v>0</v>
      </c>
      <c r="X4" s="49">
        <v>0</v>
      </c>
      <c r="Y4" s="50">
        <f t="shared" si="2"/>
        <v>0</v>
      </c>
      <c r="Z4" s="49">
        <v>0</v>
      </c>
      <c r="AA4" s="49">
        <v>0</v>
      </c>
      <c r="AB4" s="49">
        <v>0</v>
      </c>
      <c r="AC4" s="49">
        <v>0</v>
      </c>
      <c r="AD4" s="49">
        <v>0</v>
      </c>
      <c r="AE4" s="50">
        <f t="shared" si="3"/>
        <v>0</v>
      </c>
      <c r="AF4" s="49">
        <v>0</v>
      </c>
      <c r="AG4" s="49">
        <v>0</v>
      </c>
      <c r="AH4" s="49">
        <v>0</v>
      </c>
      <c r="AI4" s="49">
        <v>0</v>
      </c>
      <c r="AJ4" s="49">
        <v>0</v>
      </c>
      <c r="AK4" s="49">
        <v>0</v>
      </c>
      <c r="AL4" s="49">
        <v>0</v>
      </c>
      <c r="AM4" s="49">
        <v>0</v>
      </c>
      <c r="AN4" s="45">
        <v>0</v>
      </c>
      <c r="AO4" s="45">
        <v>0</v>
      </c>
      <c r="AP4" s="45">
        <v>0</v>
      </c>
      <c r="AQ4" s="45">
        <v>0</v>
      </c>
      <c r="AR4" s="45">
        <v>0</v>
      </c>
      <c r="AS4" s="4">
        <f t="shared" si="4"/>
        <v>0</v>
      </c>
      <c r="AT4" s="45">
        <v>0</v>
      </c>
      <c r="AU4" s="4">
        <f t="shared" si="5"/>
        <v>0</v>
      </c>
      <c r="AV4" s="45">
        <v>0</v>
      </c>
      <c r="AW4" s="45">
        <v>0</v>
      </c>
      <c r="AX4" s="4">
        <f t="shared" si="6"/>
        <v>0</v>
      </c>
      <c r="AY4" s="49">
        <v>0</v>
      </c>
      <c r="AZ4" s="49">
        <v>0</v>
      </c>
      <c r="BA4" s="49">
        <v>0</v>
      </c>
      <c r="BB4" s="49">
        <v>0</v>
      </c>
      <c r="BC4" s="49">
        <v>0</v>
      </c>
      <c r="BD4" s="49">
        <v>0</v>
      </c>
      <c r="BE4" s="49">
        <v>0</v>
      </c>
      <c r="BF4" s="50">
        <f t="shared" si="7"/>
        <v>0</v>
      </c>
      <c r="BG4" s="49">
        <v>0</v>
      </c>
      <c r="BH4" s="49">
        <v>0</v>
      </c>
      <c r="BI4" s="49">
        <v>0</v>
      </c>
      <c r="BJ4" s="49">
        <v>0</v>
      </c>
      <c r="BK4" s="49">
        <v>0</v>
      </c>
      <c r="BL4" s="49">
        <v>0</v>
      </c>
      <c r="BM4" s="49">
        <v>0</v>
      </c>
      <c r="BN4" s="49">
        <v>0</v>
      </c>
      <c r="BO4" s="50">
        <f t="shared" si="8"/>
        <v>0</v>
      </c>
      <c r="BP4" s="49">
        <v>0</v>
      </c>
      <c r="BQ4" s="49">
        <v>0</v>
      </c>
      <c r="BR4" s="49">
        <v>0</v>
      </c>
      <c r="BS4" s="50">
        <f t="shared" si="9"/>
        <v>0</v>
      </c>
      <c r="BT4" s="45">
        <v>0</v>
      </c>
      <c r="BU4" s="45">
        <v>0</v>
      </c>
      <c r="BV4" s="45">
        <v>0</v>
      </c>
      <c r="BW4" s="45">
        <v>0</v>
      </c>
      <c r="BX4" s="4">
        <f t="shared" si="10"/>
        <v>0</v>
      </c>
      <c r="BY4" s="45">
        <v>0</v>
      </c>
      <c r="BZ4" s="45">
        <v>0</v>
      </c>
      <c r="CA4" s="45">
        <v>0</v>
      </c>
      <c r="CB4" s="4">
        <f t="shared" si="11"/>
        <v>0</v>
      </c>
      <c r="CC4" s="4">
        <f t="shared" si="12"/>
        <v>0</v>
      </c>
      <c r="CD4" s="81">
        <f t="shared" si="13"/>
        <v>0</v>
      </c>
      <c r="CE4" s="83">
        <f t="shared" si="14"/>
        <v>0</v>
      </c>
      <c r="CF4" s="83">
        <f t="shared" si="15"/>
        <v>0</v>
      </c>
      <c r="CG4" s="83">
        <f aca="true" t="shared" si="35" ref="CG4:CG31">AU4-AM4-AT4-AS4</f>
        <v>0</v>
      </c>
      <c r="CH4" s="83">
        <f t="shared" si="16"/>
        <v>0</v>
      </c>
      <c r="CI4" s="44">
        <f t="shared" si="17"/>
        <v>0</v>
      </c>
      <c r="CJ4" s="66" t="str">
        <f aca="true" t="shared" si="36" ref="CJ4:CJ31">IF(CF4=0,"-",(CD4/CF4))</f>
        <v>-</v>
      </c>
      <c r="CK4" s="66" t="str">
        <f aca="true" t="shared" si="37" ref="CK4:CK31">IF(CF4=0,"-",(CE4/CF4))</f>
        <v>-</v>
      </c>
      <c r="CL4" s="148" t="str">
        <f aca="true" t="shared" si="38" ref="CL4:CL31">IF(CG4=0,"-",(CD4/CG4*1))</f>
        <v>-</v>
      </c>
      <c r="CM4" s="148" t="str">
        <f aca="true" t="shared" si="39" ref="CM4:CM31">IF(CE4=0,"-",(CE4/CG4))</f>
        <v>-</v>
      </c>
      <c r="CN4" s="148" t="str">
        <f aca="true" t="shared" si="40" ref="CN4:CN31">IF(CG4=0,"-",(CH4/CG4))</f>
        <v>-</v>
      </c>
      <c r="CO4" s="148" t="str">
        <f aca="true" t="shared" si="41" ref="CO4:CO31">IF(CG4=0,"-",(CI4/CG4))</f>
        <v>-</v>
      </c>
      <c r="CP4" s="148" t="str">
        <f aca="true" t="shared" si="42" ref="CP4:CP31">IF(BU4+K4+L4=0,"-",((K4+L4)/(BU4+K4+L4)))</f>
        <v>-</v>
      </c>
      <c r="CQ4" s="148" t="str">
        <f aca="true" t="shared" si="43" ref="CQ4:CQ31">IF(BU4+K4+L4=0,"-",((K4)/(BU4+K4+L4)))</f>
        <v>-</v>
      </c>
      <c r="CR4" s="149" t="str">
        <f aca="true" t="shared" si="44" ref="CR4:CR31">IF(CE4=0,"-",(CS4/CE4))</f>
        <v>-</v>
      </c>
      <c r="CS4" s="83">
        <f aca="true" t="shared" si="45" ref="CS4:CS31">BT4-BY4</f>
        <v>0</v>
      </c>
      <c r="CT4" s="87">
        <f t="shared" si="18"/>
        <v>0</v>
      </c>
      <c r="CU4" s="87">
        <f t="shared" si="19"/>
        <v>0</v>
      </c>
      <c r="CV4" s="87">
        <f t="shared" si="20"/>
        <v>0</v>
      </c>
      <c r="CW4" s="87">
        <f t="shared" si="21"/>
        <v>0</v>
      </c>
      <c r="CX4" s="87">
        <f t="shared" si="22"/>
        <v>0</v>
      </c>
      <c r="CY4" s="87">
        <f t="shared" si="23"/>
        <v>0</v>
      </c>
      <c r="CZ4" s="87">
        <f t="shared" si="24"/>
        <v>0</v>
      </c>
      <c r="DA4" s="87">
        <f t="shared" si="25"/>
        <v>0</v>
      </c>
      <c r="DB4" s="87">
        <f t="shared" si="26"/>
        <v>0</v>
      </c>
      <c r="DC4" s="87">
        <f t="shared" si="27"/>
        <v>0</v>
      </c>
      <c r="DD4" s="87">
        <f t="shared" si="28"/>
        <v>0</v>
      </c>
      <c r="DE4" s="87">
        <f t="shared" si="29"/>
        <v>0</v>
      </c>
      <c r="DF4" s="87">
        <f t="shared" si="30"/>
        <v>0</v>
      </c>
      <c r="DG4" s="87">
        <f t="shared" si="31"/>
        <v>0</v>
      </c>
      <c r="DH4" s="87">
        <f t="shared" si="32"/>
        <v>0</v>
      </c>
      <c r="DI4" s="88">
        <f t="shared" si="33"/>
        <v>0</v>
      </c>
      <c r="DJ4" s="83">
        <f t="shared" si="34"/>
        <v>0</v>
      </c>
      <c r="DK4" s="151">
        <f>CA4-BW4-BU4</f>
        <v>0</v>
      </c>
      <c r="DL4" s="74"/>
      <c r="DM4" s="75"/>
    </row>
    <row r="5" spans="1:117" ht="12.75">
      <c r="A5" s="59" t="s">
        <v>32</v>
      </c>
      <c r="B5" s="48">
        <v>463</v>
      </c>
      <c r="C5" s="4">
        <v>1532136</v>
      </c>
      <c r="D5" s="76">
        <v>3309.15</v>
      </c>
      <c r="E5" s="76">
        <v>95.97</v>
      </c>
      <c r="F5" s="11"/>
      <c r="G5" s="140">
        <v>0</v>
      </c>
      <c r="H5" s="50">
        <v>0</v>
      </c>
      <c r="I5" s="50">
        <v>0</v>
      </c>
      <c r="J5" s="50">
        <v>0</v>
      </c>
      <c r="K5" s="50">
        <v>0</v>
      </c>
      <c r="L5" s="50">
        <v>0</v>
      </c>
      <c r="M5" s="50">
        <f t="shared" si="0"/>
        <v>0</v>
      </c>
      <c r="N5" s="50">
        <v>0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  <c r="W5" s="50">
        <f t="shared" si="1"/>
        <v>0</v>
      </c>
      <c r="X5" s="50">
        <v>0</v>
      </c>
      <c r="Y5" s="50">
        <f t="shared" si="2"/>
        <v>0</v>
      </c>
      <c r="Z5" s="50">
        <v>0</v>
      </c>
      <c r="AA5" s="50">
        <v>0</v>
      </c>
      <c r="AB5" s="50">
        <v>0</v>
      </c>
      <c r="AC5" s="50">
        <v>0</v>
      </c>
      <c r="AD5" s="50">
        <v>0</v>
      </c>
      <c r="AE5" s="50">
        <f t="shared" si="3"/>
        <v>0</v>
      </c>
      <c r="AF5" s="50">
        <v>0</v>
      </c>
      <c r="AG5" s="50">
        <v>0</v>
      </c>
      <c r="AH5" s="50">
        <v>0</v>
      </c>
      <c r="AI5" s="50">
        <v>0</v>
      </c>
      <c r="AJ5" s="50">
        <v>0</v>
      </c>
      <c r="AK5" s="50">
        <v>0</v>
      </c>
      <c r="AL5" s="50">
        <v>0</v>
      </c>
      <c r="AM5" s="50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f t="shared" si="4"/>
        <v>0</v>
      </c>
      <c r="AT5" s="4">
        <v>0</v>
      </c>
      <c r="AU5" s="4">
        <f t="shared" si="5"/>
        <v>0</v>
      </c>
      <c r="AV5" s="4">
        <v>0</v>
      </c>
      <c r="AW5" s="4">
        <v>0</v>
      </c>
      <c r="AX5" s="4">
        <f t="shared" si="6"/>
        <v>0</v>
      </c>
      <c r="AY5" s="50">
        <v>0</v>
      </c>
      <c r="AZ5" s="50">
        <v>0</v>
      </c>
      <c r="BA5" s="50">
        <v>0</v>
      </c>
      <c r="BB5" s="50">
        <v>0</v>
      </c>
      <c r="BC5" s="50">
        <v>0</v>
      </c>
      <c r="BD5" s="50">
        <v>0</v>
      </c>
      <c r="BE5" s="50">
        <v>0</v>
      </c>
      <c r="BF5" s="50">
        <f t="shared" si="7"/>
        <v>0</v>
      </c>
      <c r="BG5" s="50">
        <v>0</v>
      </c>
      <c r="BH5" s="50">
        <v>0</v>
      </c>
      <c r="BI5" s="50">
        <v>0</v>
      </c>
      <c r="BJ5" s="50">
        <v>0</v>
      </c>
      <c r="BK5" s="50">
        <v>0</v>
      </c>
      <c r="BL5" s="50">
        <v>0</v>
      </c>
      <c r="BM5" s="50">
        <v>0</v>
      </c>
      <c r="BN5" s="50">
        <v>0</v>
      </c>
      <c r="BO5" s="50">
        <f t="shared" si="8"/>
        <v>0</v>
      </c>
      <c r="BP5" s="50">
        <v>0</v>
      </c>
      <c r="BQ5" s="50">
        <v>0</v>
      </c>
      <c r="BR5" s="50">
        <v>0</v>
      </c>
      <c r="BS5" s="50">
        <f t="shared" si="9"/>
        <v>0</v>
      </c>
      <c r="BT5" s="4">
        <v>0</v>
      </c>
      <c r="BU5" s="4">
        <v>0</v>
      </c>
      <c r="BV5" s="4">
        <v>0</v>
      </c>
      <c r="BW5" s="4">
        <v>0</v>
      </c>
      <c r="BX5" s="4">
        <f t="shared" si="10"/>
        <v>0</v>
      </c>
      <c r="BY5" s="4">
        <v>0</v>
      </c>
      <c r="BZ5" s="4">
        <v>0</v>
      </c>
      <c r="CA5" s="4">
        <v>0</v>
      </c>
      <c r="CB5" s="4">
        <f t="shared" si="11"/>
        <v>0</v>
      </c>
      <c r="CC5" s="4">
        <f t="shared" si="12"/>
        <v>0</v>
      </c>
      <c r="CD5" s="81">
        <f t="shared" si="13"/>
        <v>0</v>
      </c>
      <c r="CE5" s="83">
        <f t="shared" si="14"/>
        <v>0</v>
      </c>
      <c r="CF5" s="83">
        <f t="shared" si="15"/>
        <v>0</v>
      </c>
      <c r="CG5" s="83">
        <f t="shared" si="35"/>
        <v>0</v>
      </c>
      <c r="CH5" s="83">
        <f t="shared" si="16"/>
        <v>0</v>
      </c>
      <c r="CI5" s="44">
        <f t="shared" si="17"/>
        <v>0</v>
      </c>
      <c r="CJ5" s="66" t="str">
        <f t="shared" si="36"/>
        <v>-</v>
      </c>
      <c r="CK5" s="66" t="str">
        <f t="shared" si="37"/>
        <v>-</v>
      </c>
      <c r="CL5" s="148" t="str">
        <f t="shared" si="38"/>
        <v>-</v>
      </c>
      <c r="CM5" s="148" t="str">
        <f t="shared" si="39"/>
        <v>-</v>
      </c>
      <c r="CN5" s="148" t="str">
        <f t="shared" si="40"/>
        <v>-</v>
      </c>
      <c r="CO5" s="148" t="str">
        <f t="shared" si="41"/>
        <v>-</v>
      </c>
      <c r="CP5" s="148" t="str">
        <f t="shared" si="42"/>
        <v>-</v>
      </c>
      <c r="CQ5" s="148" t="str">
        <f t="shared" si="43"/>
        <v>-</v>
      </c>
      <c r="CR5" s="149" t="str">
        <f t="shared" si="44"/>
        <v>-</v>
      </c>
      <c r="CS5" s="83">
        <f t="shared" si="45"/>
        <v>0</v>
      </c>
      <c r="CT5" s="87">
        <f t="shared" si="18"/>
        <v>0</v>
      </c>
      <c r="CU5" s="87">
        <f t="shared" si="19"/>
        <v>0</v>
      </c>
      <c r="CV5" s="87">
        <f t="shared" si="20"/>
        <v>0</v>
      </c>
      <c r="CW5" s="87">
        <f t="shared" si="21"/>
        <v>0</v>
      </c>
      <c r="CX5" s="87">
        <f t="shared" si="22"/>
        <v>0</v>
      </c>
      <c r="CY5" s="87">
        <f t="shared" si="23"/>
        <v>0</v>
      </c>
      <c r="CZ5" s="87">
        <f t="shared" si="24"/>
        <v>0</v>
      </c>
      <c r="DA5" s="87">
        <f t="shared" si="25"/>
        <v>0</v>
      </c>
      <c r="DB5" s="87">
        <f t="shared" si="26"/>
        <v>0</v>
      </c>
      <c r="DC5" s="87">
        <f t="shared" si="27"/>
        <v>0</v>
      </c>
      <c r="DD5" s="87">
        <f t="shared" si="28"/>
        <v>0</v>
      </c>
      <c r="DE5" s="87">
        <f t="shared" si="29"/>
        <v>0</v>
      </c>
      <c r="DF5" s="87">
        <f t="shared" si="30"/>
        <v>0</v>
      </c>
      <c r="DG5" s="87">
        <f t="shared" si="31"/>
        <v>0</v>
      </c>
      <c r="DH5" s="87">
        <f t="shared" si="32"/>
        <v>0</v>
      </c>
      <c r="DI5" s="88">
        <f t="shared" si="33"/>
        <v>0</v>
      </c>
      <c r="DJ5" s="83">
        <f t="shared" si="34"/>
        <v>0</v>
      </c>
      <c r="DK5" s="151">
        <f aca="true" t="shared" si="46" ref="DK5:DK31">CA5-BW5-BU5</f>
        <v>0</v>
      </c>
      <c r="DL5" s="71"/>
      <c r="DM5" s="72"/>
    </row>
    <row r="6" spans="1:117" ht="12.75">
      <c r="A6" s="58" t="s">
        <v>1</v>
      </c>
      <c r="B6" s="53">
        <v>267</v>
      </c>
      <c r="C6" s="45">
        <v>693729</v>
      </c>
      <c r="D6" s="73">
        <v>2598.23</v>
      </c>
      <c r="E6" s="73">
        <v>75.35</v>
      </c>
      <c r="F6" s="135"/>
      <c r="G6" s="141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50">
        <f t="shared" si="0"/>
        <v>0</v>
      </c>
      <c r="N6" s="49">
        <v>0</v>
      </c>
      <c r="O6" s="49">
        <v>0</v>
      </c>
      <c r="P6" s="49">
        <v>0</v>
      </c>
      <c r="Q6" s="49">
        <v>0</v>
      </c>
      <c r="R6" s="49">
        <v>0</v>
      </c>
      <c r="S6" s="49">
        <v>0</v>
      </c>
      <c r="T6" s="49">
        <v>0</v>
      </c>
      <c r="U6" s="49">
        <v>0</v>
      </c>
      <c r="V6" s="49">
        <v>0</v>
      </c>
      <c r="W6" s="50">
        <f t="shared" si="1"/>
        <v>0</v>
      </c>
      <c r="X6" s="49">
        <v>0</v>
      </c>
      <c r="Y6" s="50">
        <f t="shared" si="2"/>
        <v>0</v>
      </c>
      <c r="Z6" s="49">
        <v>0</v>
      </c>
      <c r="AA6" s="49">
        <v>0</v>
      </c>
      <c r="AB6" s="49">
        <v>0</v>
      </c>
      <c r="AC6" s="49">
        <v>0</v>
      </c>
      <c r="AD6" s="49">
        <v>0</v>
      </c>
      <c r="AE6" s="50">
        <f t="shared" si="3"/>
        <v>0</v>
      </c>
      <c r="AF6" s="49">
        <v>0</v>
      </c>
      <c r="AG6" s="49">
        <v>0</v>
      </c>
      <c r="AH6" s="49">
        <v>0</v>
      </c>
      <c r="AI6" s="49">
        <v>0</v>
      </c>
      <c r="AJ6" s="49">
        <v>0</v>
      </c>
      <c r="AK6" s="49">
        <v>0</v>
      </c>
      <c r="AL6" s="49">
        <v>0</v>
      </c>
      <c r="AM6" s="49">
        <v>0</v>
      </c>
      <c r="AN6" s="45">
        <v>0</v>
      </c>
      <c r="AO6" s="45">
        <v>0</v>
      </c>
      <c r="AP6" s="45">
        <v>0</v>
      </c>
      <c r="AQ6" s="45">
        <v>0</v>
      </c>
      <c r="AR6" s="45">
        <v>0</v>
      </c>
      <c r="AS6" s="4">
        <f t="shared" si="4"/>
        <v>0</v>
      </c>
      <c r="AT6" s="45">
        <v>0</v>
      </c>
      <c r="AU6" s="4">
        <f t="shared" si="5"/>
        <v>0</v>
      </c>
      <c r="AV6" s="45">
        <v>0</v>
      </c>
      <c r="AW6" s="45">
        <v>0</v>
      </c>
      <c r="AX6" s="4">
        <f t="shared" si="6"/>
        <v>0</v>
      </c>
      <c r="AY6" s="49">
        <v>0</v>
      </c>
      <c r="AZ6" s="49">
        <v>0</v>
      </c>
      <c r="BA6" s="49">
        <v>0</v>
      </c>
      <c r="BB6" s="49">
        <v>0</v>
      </c>
      <c r="BC6" s="49">
        <v>0</v>
      </c>
      <c r="BD6" s="49">
        <v>0</v>
      </c>
      <c r="BE6" s="49">
        <v>0</v>
      </c>
      <c r="BF6" s="50">
        <f t="shared" si="7"/>
        <v>0</v>
      </c>
      <c r="BG6" s="49">
        <v>0</v>
      </c>
      <c r="BH6" s="49">
        <v>0</v>
      </c>
      <c r="BI6" s="49">
        <v>0</v>
      </c>
      <c r="BJ6" s="49">
        <v>0</v>
      </c>
      <c r="BK6" s="49">
        <v>0</v>
      </c>
      <c r="BL6" s="49">
        <v>0</v>
      </c>
      <c r="BM6" s="49">
        <v>0</v>
      </c>
      <c r="BN6" s="49">
        <v>0</v>
      </c>
      <c r="BO6" s="50">
        <f t="shared" si="8"/>
        <v>0</v>
      </c>
      <c r="BP6" s="49">
        <v>0</v>
      </c>
      <c r="BQ6" s="49">
        <v>0</v>
      </c>
      <c r="BR6" s="49">
        <v>0</v>
      </c>
      <c r="BS6" s="50">
        <f t="shared" si="9"/>
        <v>0</v>
      </c>
      <c r="BT6" s="45">
        <v>0</v>
      </c>
      <c r="BU6" s="45">
        <v>0</v>
      </c>
      <c r="BV6" s="45">
        <v>0</v>
      </c>
      <c r="BW6" s="45">
        <v>0</v>
      </c>
      <c r="BX6" s="4">
        <f t="shared" si="10"/>
        <v>0</v>
      </c>
      <c r="BY6" s="45">
        <v>0</v>
      </c>
      <c r="BZ6" s="45">
        <v>0</v>
      </c>
      <c r="CA6" s="45">
        <v>0</v>
      </c>
      <c r="CB6" s="4">
        <f t="shared" si="11"/>
        <v>0</v>
      </c>
      <c r="CC6" s="4">
        <f t="shared" si="12"/>
        <v>0</v>
      </c>
      <c r="CD6" s="81">
        <f t="shared" si="13"/>
        <v>0</v>
      </c>
      <c r="CE6" s="83">
        <f t="shared" si="14"/>
        <v>0</v>
      </c>
      <c r="CF6" s="83">
        <f t="shared" si="15"/>
        <v>0</v>
      </c>
      <c r="CG6" s="83">
        <f t="shared" si="35"/>
        <v>0</v>
      </c>
      <c r="CH6" s="83">
        <f t="shared" si="16"/>
        <v>0</v>
      </c>
      <c r="CI6" s="44">
        <f t="shared" si="17"/>
        <v>0</v>
      </c>
      <c r="CJ6" s="66" t="str">
        <f t="shared" si="36"/>
        <v>-</v>
      </c>
      <c r="CK6" s="66" t="str">
        <f t="shared" si="37"/>
        <v>-</v>
      </c>
      <c r="CL6" s="148" t="str">
        <f t="shared" si="38"/>
        <v>-</v>
      </c>
      <c r="CM6" s="148" t="str">
        <f t="shared" si="39"/>
        <v>-</v>
      </c>
      <c r="CN6" s="148" t="str">
        <f t="shared" si="40"/>
        <v>-</v>
      </c>
      <c r="CO6" s="148" t="str">
        <f t="shared" si="41"/>
        <v>-</v>
      </c>
      <c r="CP6" s="148" t="str">
        <f t="shared" si="42"/>
        <v>-</v>
      </c>
      <c r="CQ6" s="148" t="str">
        <f t="shared" si="43"/>
        <v>-</v>
      </c>
      <c r="CR6" s="149" t="str">
        <f t="shared" si="44"/>
        <v>-</v>
      </c>
      <c r="CS6" s="83">
        <f t="shared" si="45"/>
        <v>0</v>
      </c>
      <c r="CT6" s="87">
        <f t="shared" si="18"/>
        <v>0</v>
      </c>
      <c r="CU6" s="87">
        <f t="shared" si="19"/>
        <v>0</v>
      </c>
      <c r="CV6" s="87">
        <f t="shared" si="20"/>
        <v>0</v>
      </c>
      <c r="CW6" s="87">
        <f t="shared" si="21"/>
        <v>0</v>
      </c>
      <c r="CX6" s="87">
        <f t="shared" si="22"/>
        <v>0</v>
      </c>
      <c r="CY6" s="87">
        <f t="shared" si="23"/>
        <v>0</v>
      </c>
      <c r="CZ6" s="87">
        <f t="shared" si="24"/>
        <v>0</v>
      </c>
      <c r="DA6" s="87">
        <f t="shared" si="25"/>
        <v>0</v>
      </c>
      <c r="DB6" s="87">
        <f t="shared" si="26"/>
        <v>0</v>
      </c>
      <c r="DC6" s="87">
        <f t="shared" si="27"/>
        <v>0</v>
      </c>
      <c r="DD6" s="87">
        <f t="shared" si="28"/>
        <v>0</v>
      </c>
      <c r="DE6" s="87">
        <f t="shared" si="29"/>
        <v>0</v>
      </c>
      <c r="DF6" s="87">
        <f t="shared" si="30"/>
        <v>0</v>
      </c>
      <c r="DG6" s="87">
        <f t="shared" si="31"/>
        <v>0</v>
      </c>
      <c r="DH6" s="87">
        <f t="shared" si="32"/>
        <v>0</v>
      </c>
      <c r="DI6" s="88">
        <f t="shared" si="33"/>
        <v>0</v>
      </c>
      <c r="DJ6" s="83">
        <f t="shared" si="34"/>
        <v>0</v>
      </c>
      <c r="DK6" s="151">
        <f t="shared" si="46"/>
        <v>0</v>
      </c>
      <c r="DL6" s="74"/>
      <c r="DM6" s="75"/>
    </row>
    <row r="7" spans="1:117" ht="12.75">
      <c r="A7" s="59" t="s">
        <v>2</v>
      </c>
      <c r="B7" s="48">
        <v>778</v>
      </c>
      <c r="C7" s="4">
        <v>2520132</v>
      </c>
      <c r="D7" s="76">
        <v>3239.24</v>
      </c>
      <c r="E7" s="76">
        <v>93.94</v>
      </c>
      <c r="F7" s="11"/>
      <c r="G7" s="140">
        <v>0</v>
      </c>
      <c r="H7" s="50">
        <v>0</v>
      </c>
      <c r="I7" s="50">
        <v>0</v>
      </c>
      <c r="J7" s="50">
        <v>0</v>
      </c>
      <c r="K7" s="50">
        <v>0</v>
      </c>
      <c r="L7" s="50">
        <v>0</v>
      </c>
      <c r="M7" s="50">
        <f t="shared" si="0"/>
        <v>0</v>
      </c>
      <c r="N7" s="50">
        <v>0</v>
      </c>
      <c r="O7" s="50">
        <v>0</v>
      </c>
      <c r="P7" s="50">
        <v>0</v>
      </c>
      <c r="Q7" s="50">
        <v>0</v>
      </c>
      <c r="R7" s="50">
        <v>0</v>
      </c>
      <c r="S7" s="50">
        <v>0</v>
      </c>
      <c r="T7" s="50">
        <v>0</v>
      </c>
      <c r="U7" s="50">
        <v>0</v>
      </c>
      <c r="V7" s="50">
        <v>0</v>
      </c>
      <c r="W7" s="50">
        <f t="shared" si="1"/>
        <v>0</v>
      </c>
      <c r="X7" s="50">
        <v>0</v>
      </c>
      <c r="Y7" s="50">
        <f t="shared" si="2"/>
        <v>0</v>
      </c>
      <c r="Z7" s="50">
        <v>0</v>
      </c>
      <c r="AA7" s="50">
        <v>0</v>
      </c>
      <c r="AB7" s="50">
        <v>0</v>
      </c>
      <c r="AC7" s="50">
        <v>0</v>
      </c>
      <c r="AD7" s="50">
        <v>0</v>
      </c>
      <c r="AE7" s="50">
        <f t="shared" si="3"/>
        <v>0</v>
      </c>
      <c r="AF7" s="50">
        <v>0</v>
      </c>
      <c r="AG7" s="50">
        <v>0</v>
      </c>
      <c r="AH7" s="50">
        <v>0</v>
      </c>
      <c r="AI7" s="50">
        <v>0</v>
      </c>
      <c r="AJ7" s="50">
        <v>0</v>
      </c>
      <c r="AK7" s="50">
        <v>0</v>
      </c>
      <c r="AL7" s="50">
        <v>0</v>
      </c>
      <c r="AM7" s="50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f t="shared" si="4"/>
        <v>0</v>
      </c>
      <c r="AT7" s="4">
        <v>0</v>
      </c>
      <c r="AU7" s="4">
        <f t="shared" si="5"/>
        <v>0</v>
      </c>
      <c r="AV7" s="4">
        <v>0</v>
      </c>
      <c r="AW7" s="4">
        <v>0</v>
      </c>
      <c r="AX7" s="4">
        <f t="shared" si="6"/>
        <v>0</v>
      </c>
      <c r="AY7" s="50">
        <v>0</v>
      </c>
      <c r="AZ7" s="50">
        <v>0</v>
      </c>
      <c r="BA7" s="50">
        <v>0</v>
      </c>
      <c r="BB7" s="50">
        <v>0</v>
      </c>
      <c r="BC7" s="50">
        <v>0</v>
      </c>
      <c r="BD7" s="50">
        <v>0</v>
      </c>
      <c r="BE7" s="50">
        <v>0</v>
      </c>
      <c r="BF7" s="50">
        <f t="shared" si="7"/>
        <v>0</v>
      </c>
      <c r="BG7" s="50">
        <v>0</v>
      </c>
      <c r="BH7" s="50">
        <v>0</v>
      </c>
      <c r="BI7" s="50">
        <v>0</v>
      </c>
      <c r="BJ7" s="50">
        <v>0</v>
      </c>
      <c r="BK7" s="50">
        <v>0</v>
      </c>
      <c r="BL7" s="50">
        <v>0</v>
      </c>
      <c r="BM7" s="50">
        <v>0</v>
      </c>
      <c r="BN7" s="50">
        <v>0</v>
      </c>
      <c r="BO7" s="50">
        <f t="shared" si="8"/>
        <v>0</v>
      </c>
      <c r="BP7" s="50">
        <v>0</v>
      </c>
      <c r="BQ7" s="50">
        <v>0</v>
      </c>
      <c r="BR7" s="50">
        <v>0</v>
      </c>
      <c r="BS7" s="50">
        <f t="shared" si="9"/>
        <v>0</v>
      </c>
      <c r="BT7" s="4">
        <v>0</v>
      </c>
      <c r="BU7" s="4">
        <v>0</v>
      </c>
      <c r="BV7" s="4">
        <v>0</v>
      </c>
      <c r="BW7" s="4">
        <v>0</v>
      </c>
      <c r="BX7" s="4">
        <f t="shared" si="10"/>
        <v>0</v>
      </c>
      <c r="BY7" s="4">
        <v>0</v>
      </c>
      <c r="BZ7" s="4">
        <v>0</v>
      </c>
      <c r="CA7" s="4">
        <v>0</v>
      </c>
      <c r="CB7" s="4">
        <f t="shared" si="11"/>
        <v>0</v>
      </c>
      <c r="CC7" s="4">
        <f t="shared" si="12"/>
        <v>0</v>
      </c>
      <c r="CD7" s="81">
        <f t="shared" si="13"/>
        <v>0</v>
      </c>
      <c r="CE7" s="83">
        <f t="shared" si="14"/>
        <v>0</v>
      </c>
      <c r="CF7" s="83">
        <f t="shared" si="15"/>
        <v>0</v>
      </c>
      <c r="CG7" s="83">
        <f t="shared" si="35"/>
        <v>0</v>
      </c>
      <c r="CH7" s="83">
        <f t="shared" si="16"/>
        <v>0</v>
      </c>
      <c r="CI7" s="44">
        <f t="shared" si="17"/>
        <v>0</v>
      </c>
      <c r="CJ7" s="66" t="str">
        <f t="shared" si="36"/>
        <v>-</v>
      </c>
      <c r="CK7" s="66" t="str">
        <f t="shared" si="37"/>
        <v>-</v>
      </c>
      <c r="CL7" s="148" t="str">
        <f t="shared" si="38"/>
        <v>-</v>
      </c>
      <c r="CM7" s="148" t="str">
        <f t="shared" si="39"/>
        <v>-</v>
      </c>
      <c r="CN7" s="148" t="str">
        <f t="shared" si="40"/>
        <v>-</v>
      </c>
      <c r="CO7" s="148" t="str">
        <f t="shared" si="41"/>
        <v>-</v>
      </c>
      <c r="CP7" s="148" t="str">
        <f t="shared" si="42"/>
        <v>-</v>
      </c>
      <c r="CQ7" s="148" t="str">
        <f t="shared" si="43"/>
        <v>-</v>
      </c>
      <c r="CR7" s="149" t="str">
        <f t="shared" si="44"/>
        <v>-</v>
      </c>
      <c r="CS7" s="83">
        <f t="shared" si="45"/>
        <v>0</v>
      </c>
      <c r="CT7" s="87">
        <f t="shared" si="18"/>
        <v>0</v>
      </c>
      <c r="CU7" s="87">
        <f t="shared" si="19"/>
        <v>0</v>
      </c>
      <c r="CV7" s="87">
        <f t="shared" si="20"/>
        <v>0</v>
      </c>
      <c r="CW7" s="87">
        <f t="shared" si="21"/>
        <v>0</v>
      </c>
      <c r="CX7" s="87">
        <f t="shared" si="22"/>
        <v>0</v>
      </c>
      <c r="CY7" s="87">
        <f t="shared" si="23"/>
        <v>0</v>
      </c>
      <c r="CZ7" s="87">
        <f t="shared" si="24"/>
        <v>0</v>
      </c>
      <c r="DA7" s="87">
        <f t="shared" si="25"/>
        <v>0</v>
      </c>
      <c r="DB7" s="87">
        <f t="shared" si="26"/>
        <v>0</v>
      </c>
      <c r="DC7" s="87">
        <f t="shared" si="27"/>
        <v>0</v>
      </c>
      <c r="DD7" s="87">
        <f t="shared" si="28"/>
        <v>0</v>
      </c>
      <c r="DE7" s="87">
        <f t="shared" si="29"/>
        <v>0</v>
      </c>
      <c r="DF7" s="87">
        <f t="shared" si="30"/>
        <v>0</v>
      </c>
      <c r="DG7" s="87">
        <f t="shared" si="31"/>
        <v>0</v>
      </c>
      <c r="DH7" s="87">
        <f t="shared" si="32"/>
        <v>0</v>
      </c>
      <c r="DI7" s="88">
        <f t="shared" si="33"/>
        <v>0</v>
      </c>
      <c r="DJ7" s="83">
        <f t="shared" si="34"/>
        <v>0</v>
      </c>
      <c r="DK7" s="151">
        <f t="shared" si="46"/>
        <v>0</v>
      </c>
      <c r="DL7" s="71"/>
      <c r="DM7" s="72"/>
    </row>
    <row r="8" spans="1:117" ht="12.75">
      <c r="A8" s="58" t="s">
        <v>3</v>
      </c>
      <c r="B8" s="53">
        <v>683</v>
      </c>
      <c r="C8" s="45">
        <v>1784997</v>
      </c>
      <c r="D8" s="73">
        <v>2613.47</v>
      </c>
      <c r="E8" s="73">
        <v>75.8</v>
      </c>
      <c r="F8" s="135"/>
      <c r="G8" s="141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50">
        <f t="shared" si="0"/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50">
        <f t="shared" si="1"/>
        <v>0</v>
      </c>
      <c r="X8" s="49">
        <v>0</v>
      </c>
      <c r="Y8" s="50">
        <f t="shared" si="2"/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50">
        <f t="shared" si="3"/>
        <v>0</v>
      </c>
      <c r="AF8" s="49">
        <v>0</v>
      </c>
      <c r="AG8" s="49">
        <v>0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5">
        <v>0</v>
      </c>
      <c r="AO8" s="45">
        <v>0</v>
      </c>
      <c r="AP8" s="45">
        <v>0</v>
      </c>
      <c r="AQ8" s="45">
        <v>0</v>
      </c>
      <c r="AR8" s="45">
        <v>0</v>
      </c>
      <c r="AS8" s="4">
        <f t="shared" si="4"/>
        <v>0</v>
      </c>
      <c r="AT8" s="45">
        <v>0</v>
      </c>
      <c r="AU8" s="4">
        <f t="shared" si="5"/>
        <v>0</v>
      </c>
      <c r="AV8" s="45">
        <v>0</v>
      </c>
      <c r="AW8" s="45">
        <v>0</v>
      </c>
      <c r="AX8" s="4">
        <f t="shared" si="6"/>
        <v>0</v>
      </c>
      <c r="AY8" s="49">
        <v>0</v>
      </c>
      <c r="AZ8" s="49">
        <v>0</v>
      </c>
      <c r="BA8" s="49">
        <v>0</v>
      </c>
      <c r="BB8" s="49">
        <v>0</v>
      </c>
      <c r="BC8" s="49">
        <v>0</v>
      </c>
      <c r="BD8" s="49">
        <v>0</v>
      </c>
      <c r="BE8" s="49">
        <v>0</v>
      </c>
      <c r="BF8" s="50">
        <f t="shared" si="7"/>
        <v>0</v>
      </c>
      <c r="BG8" s="49">
        <v>0</v>
      </c>
      <c r="BH8" s="49">
        <v>0</v>
      </c>
      <c r="BI8" s="49">
        <v>0</v>
      </c>
      <c r="BJ8" s="49">
        <v>0</v>
      </c>
      <c r="BK8" s="49">
        <v>0</v>
      </c>
      <c r="BL8" s="49">
        <v>0</v>
      </c>
      <c r="BM8" s="49">
        <v>0</v>
      </c>
      <c r="BN8" s="49">
        <v>0</v>
      </c>
      <c r="BO8" s="50">
        <f t="shared" si="8"/>
        <v>0</v>
      </c>
      <c r="BP8" s="49">
        <v>0</v>
      </c>
      <c r="BQ8" s="49">
        <v>0</v>
      </c>
      <c r="BR8" s="49">
        <v>0</v>
      </c>
      <c r="BS8" s="50">
        <f t="shared" si="9"/>
        <v>0</v>
      </c>
      <c r="BT8" s="45">
        <v>0</v>
      </c>
      <c r="BU8" s="45">
        <v>0</v>
      </c>
      <c r="BV8" s="45">
        <v>0</v>
      </c>
      <c r="BW8" s="45">
        <v>0</v>
      </c>
      <c r="BX8" s="4">
        <f t="shared" si="10"/>
        <v>0</v>
      </c>
      <c r="BY8" s="45">
        <v>0</v>
      </c>
      <c r="BZ8" s="45">
        <v>0</v>
      </c>
      <c r="CA8" s="45">
        <v>0</v>
      </c>
      <c r="CB8" s="4">
        <f t="shared" si="11"/>
        <v>0</v>
      </c>
      <c r="CC8" s="4">
        <f t="shared" si="12"/>
        <v>0</v>
      </c>
      <c r="CD8" s="81">
        <f t="shared" si="13"/>
        <v>0</v>
      </c>
      <c r="CE8" s="83">
        <f t="shared" si="14"/>
        <v>0</v>
      </c>
      <c r="CF8" s="83">
        <f t="shared" si="15"/>
        <v>0</v>
      </c>
      <c r="CG8" s="83">
        <f t="shared" si="35"/>
        <v>0</v>
      </c>
      <c r="CH8" s="83">
        <f t="shared" si="16"/>
        <v>0</v>
      </c>
      <c r="CI8" s="44">
        <f t="shared" si="17"/>
        <v>0</v>
      </c>
      <c r="CJ8" s="66" t="str">
        <f t="shared" si="36"/>
        <v>-</v>
      </c>
      <c r="CK8" s="66" t="str">
        <f t="shared" si="37"/>
        <v>-</v>
      </c>
      <c r="CL8" s="148" t="str">
        <f t="shared" si="38"/>
        <v>-</v>
      </c>
      <c r="CM8" s="148" t="str">
        <f t="shared" si="39"/>
        <v>-</v>
      </c>
      <c r="CN8" s="148" t="str">
        <f t="shared" si="40"/>
        <v>-</v>
      </c>
      <c r="CO8" s="148" t="str">
        <f t="shared" si="41"/>
        <v>-</v>
      </c>
      <c r="CP8" s="148" t="str">
        <f t="shared" si="42"/>
        <v>-</v>
      </c>
      <c r="CQ8" s="148" t="str">
        <f t="shared" si="43"/>
        <v>-</v>
      </c>
      <c r="CR8" s="149" t="str">
        <f t="shared" si="44"/>
        <v>-</v>
      </c>
      <c r="CS8" s="83">
        <f t="shared" si="45"/>
        <v>0</v>
      </c>
      <c r="CT8" s="87">
        <f t="shared" si="18"/>
        <v>0</v>
      </c>
      <c r="CU8" s="87">
        <f t="shared" si="19"/>
        <v>0</v>
      </c>
      <c r="CV8" s="87">
        <f t="shared" si="20"/>
        <v>0</v>
      </c>
      <c r="CW8" s="87">
        <f t="shared" si="21"/>
        <v>0</v>
      </c>
      <c r="CX8" s="87">
        <f t="shared" si="22"/>
        <v>0</v>
      </c>
      <c r="CY8" s="87">
        <f t="shared" si="23"/>
        <v>0</v>
      </c>
      <c r="CZ8" s="87">
        <f t="shared" si="24"/>
        <v>0</v>
      </c>
      <c r="DA8" s="87">
        <f t="shared" si="25"/>
        <v>0</v>
      </c>
      <c r="DB8" s="87">
        <f t="shared" si="26"/>
        <v>0</v>
      </c>
      <c r="DC8" s="87">
        <f t="shared" si="27"/>
        <v>0</v>
      </c>
      <c r="DD8" s="87">
        <f t="shared" si="28"/>
        <v>0</v>
      </c>
      <c r="DE8" s="87">
        <f t="shared" si="29"/>
        <v>0</v>
      </c>
      <c r="DF8" s="87">
        <f t="shared" si="30"/>
        <v>0</v>
      </c>
      <c r="DG8" s="87">
        <f t="shared" si="31"/>
        <v>0</v>
      </c>
      <c r="DH8" s="87">
        <f t="shared" si="32"/>
        <v>0</v>
      </c>
      <c r="DI8" s="88">
        <f t="shared" si="33"/>
        <v>0</v>
      </c>
      <c r="DJ8" s="83">
        <f t="shared" si="34"/>
        <v>0</v>
      </c>
      <c r="DK8" s="151">
        <f t="shared" si="46"/>
        <v>0</v>
      </c>
      <c r="DL8" s="74"/>
      <c r="DM8" s="75"/>
    </row>
    <row r="9" spans="1:117" ht="12.75">
      <c r="A9" s="59" t="s">
        <v>4</v>
      </c>
      <c r="B9" s="48">
        <v>2817</v>
      </c>
      <c r="C9" s="4">
        <v>10355660</v>
      </c>
      <c r="D9" s="76">
        <v>3676.13</v>
      </c>
      <c r="E9" s="76">
        <v>106.61</v>
      </c>
      <c r="F9" s="11"/>
      <c r="G9" s="14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f t="shared" si="0"/>
        <v>0</v>
      </c>
      <c r="N9" s="50">
        <v>0</v>
      </c>
      <c r="O9" s="50">
        <v>0</v>
      </c>
      <c r="P9" s="50">
        <v>0</v>
      </c>
      <c r="Q9" s="50">
        <v>0</v>
      </c>
      <c r="R9" s="50">
        <v>0</v>
      </c>
      <c r="S9" s="50">
        <v>0</v>
      </c>
      <c r="T9" s="50">
        <v>0</v>
      </c>
      <c r="U9" s="50">
        <v>0</v>
      </c>
      <c r="V9" s="50">
        <v>0</v>
      </c>
      <c r="W9" s="50">
        <f t="shared" si="1"/>
        <v>0</v>
      </c>
      <c r="X9" s="50">
        <v>0</v>
      </c>
      <c r="Y9" s="50">
        <f t="shared" si="2"/>
        <v>0</v>
      </c>
      <c r="Z9" s="50">
        <v>0</v>
      </c>
      <c r="AA9" s="50">
        <v>0</v>
      </c>
      <c r="AB9" s="50">
        <v>0</v>
      </c>
      <c r="AC9" s="50">
        <v>0</v>
      </c>
      <c r="AD9" s="50">
        <v>0</v>
      </c>
      <c r="AE9" s="50">
        <f t="shared" si="3"/>
        <v>0</v>
      </c>
      <c r="AF9" s="50">
        <v>0</v>
      </c>
      <c r="AG9" s="50">
        <v>0</v>
      </c>
      <c r="AH9" s="50">
        <v>0</v>
      </c>
      <c r="AI9" s="50">
        <v>0</v>
      </c>
      <c r="AJ9" s="50">
        <v>0</v>
      </c>
      <c r="AK9" s="50">
        <v>0</v>
      </c>
      <c r="AL9" s="50">
        <v>0</v>
      </c>
      <c r="AM9" s="50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f t="shared" si="4"/>
        <v>0</v>
      </c>
      <c r="AT9" s="4">
        <v>0</v>
      </c>
      <c r="AU9" s="4">
        <f t="shared" si="5"/>
        <v>0</v>
      </c>
      <c r="AV9" s="4">
        <v>0</v>
      </c>
      <c r="AW9" s="4">
        <v>0</v>
      </c>
      <c r="AX9" s="4">
        <f t="shared" si="6"/>
        <v>0</v>
      </c>
      <c r="AY9" s="50">
        <v>0</v>
      </c>
      <c r="AZ9" s="50">
        <v>0</v>
      </c>
      <c r="BA9" s="50">
        <v>0</v>
      </c>
      <c r="BB9" s="50">
        <v>0</v>
      </c>
      <c r="BC9" s="50">
        <v>0</v>
      </c>
      <c r="BD9" s="50">
        <v>0</v>
      </c>
      <c r="BE9" s="50">
        <v>0</v>
      </c>
      <c r="BF9" s="50">
        <f t="shared" si="7"/>
        <v>0</v>
      </c>
      <c r="BG9" s="50">
        <v>0</v>
      </c>
      <c r="BH9" s="50">
        <v>0</v>
      </c>
      <c r="BI9" s="50">
        <v>0</v>
      </c>
      <c r="BJ9" s="50">
        <v>0</v>
      </c>
      <c r="BK9" s="50">
        <v>0</v>
      </c>
      <c r="BL9" s="50">
        <v>0</v>
      </c>
      <c r="BM9" s="50">
        <v>0</v>
      </c>
      <c r="BN9" s="50">
        <v>0</v>
      </c>
      <c r="BO9" s="50">
        <f t="shared" si="8"/>
        <v>0</v>
      </c>
      <c r="BP9" s="50">
        <v>0</v>
      </c>
      <c r="BQ9" s="50">
        <v>0</v>
      </c>
      <c r="BR9" s="50">
        <v>0</v>
      </c>
      <c r="BS9" s="50">
        <f t="shared" si="9"/>
        <v>0</v>
      </c>
      <c r="BT9" s="4">
        <v>0</v>
      </c>
      <c r="BU9" s="4">
        <v>0</v>
      </c>
      <c r="BV9" s="4">
        <v>0</v>
      </c>
      <c r="BW9" s="4">
        <v>0</v>
      </c>
      <c r="BX9" s="4">
        <f t="shared" si="10"/>
        <v>0</v>
      </c>
      <c r="BY9" s="4">
        <v>0</v>
      </c>
      <c r="BZ9" s="4">
        <v>0</v>
      </c>
      <c r="CA9" s="4">
        <v>0</v>
      </c>
      <c r="CB9" s="4">
        <f t="shared" si="11"/>
        <v>0</v>
      </c>
      <c r="CC9" s="4">
        <f t="shared" si="12"/>
        <v>0</v>
      </c>
      <c r="CD9" s="81">
        <f t="shared" si="13"/>
        <v>0</v>
      </c>
      <c r="CE9" s="83">
        <f t="shared" si="14"/>
        <v>0</v>
      </c>
      <c r="CF9" s="83">
        <f t="shared" si="15"/>
        <v>0</v>
      </c>
      <c r="CG9" s="83">
        <f t="shared" si="35"/>
        <v>0</v>
      </c>
      <c r="CH9" s="83">
        <f t="shared" si="16"/>
        <v>0</v>
      </c>
      <c r="CI9" s="44">
        <f t="shared" si="17"/>
        <v>0</v>
      </c>
      <c r="CJ9" s="66" t="str">
        <f t="shared" si="36"/>
        <v>-</v>
      </c>
      <c r="CK9" s="66" t="str">
        <f t="shared" si="37"/>
        <v>-</v>
      </c>
      <c r="CL9" s="148" t="str">
        <f t="shared" si="38"/>
        <v>-</v>
      </c>
      <c r="CM9" s="148" t="str">
        <f t="shared" si="39"/>
        <v>-</v>
      </c>
      <c r="CN9" s="148" t="str">
        <f t="shared" si="40"/>
        <v>-</v>
      </c>
      <c r="CO9" s="148" t="str">
        <f t="shared" si="41"/>
        <v>-</v>
      </c>
      <c r="CP9" s="148" t="str">
        <f t="shared" si="42"/>
        <v>-</v>
      </c>
      <c r="CQ9" s="148" t="str">
        <f t="shared" si="43"/>
        <v>-</v>
      </c>
      <c r="CR9" s="149" t="str">
        <f t="shared" si="44"/>
        <v>-</v>
      </c>
      <c r="CS9" s="83">
        <f t="shared" si="45"/>
        <v>0</v>
      </c>
      <c r="CT9" s="87">
        <f t="shared" si="18"/>
        <v>0</v>
      </c>
      <c r="CU9" s="87">
        <f t="shared" si="19"/>
        <v>0</v>
      </c>
      <c r="CV9" s="87">
        <f t="shared" si="20"/>
        <v>0</v>
      </c>
      <c r="CW9" s="87">
        <f t="shared" si="21"/>
        <v>0</v>
      </c>
      <c r="CX9" s="87">
        <f t="shared" si="22"/>
        <v>0</v>
      </c>
      <c r="CY9" s="87">
        <f t="shared" si="23"/>
        <v>0</v>
      </c>
      <c r="CZ9" s="87">
        <f t="shared" si="24"/>
        <v>0</v>
      </c>
      <c r="DA9" s="87">
        <f t="shared" si="25"/>
        <v>0</v>
      </c>
      <c r="DB9" s="87">
        <f t="shared" si="26"/>
        <v>0</v>
      </c>
      <c r="DC9" s="87">
        <f t="shared" si="27"/>
        <v>0</v>
      </c>
      <c r="DD9" s="87">
        <f t="shared" si="28"/>
        <v>0</v>
      </c>
      <c r="DE9" s="87">
        <f t="shared" si="29"/>
        <v>0</v>
      </c>
      <c r="DF9" s="87">
        <f t="shared" si="30"/>
        <v>0</v>
      </c>
      <c r="DG9" s="87">
        <f t="shared" si="31"/>
        <v>0</v>
      </c>
      <c r="DH9" s="87">
        <f t="shared" si="32"/>
        <v>0</v>
      </c>
      <c r="DI9" s="88">
        <f t="shared" si="33"/>
        <v>0</v>
      </c>
      <c r="DJ9" s="83">
        <f t="shared" si="34"/>
        <v>0</v>
      </c>
      <c r="DK9" s="151">
        <f t="shared" si="46"/>
        <v>0</v>
      </c>
      <c r="DL9" s="71"/>
      <c r="DM9" s="72"/>
    </row>
    <row r="10" spans="1:117" ht="12.75">
      <c r="A10" s="58" t="s">
        <v>5</v>
      </c>
      <c r="B10" s="53">
        <v>532</v>
      </c>
      <c r="C10" s="45">
        <v>1085712</v>
      </c>
      <c r="D10" s="73">
        <v>2040.81</v>
      </c>
      <c r="E10" s="73">
        <v>59.19</v>
      </c>
      <c r="F10" s="135"/>
      <c r="G10" s="141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50">
        <f t="shared" si="0"/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50">
        <f t="shared" si="1"/>
        <v>0</v>
      </c>
      <c r="X10" s="49">
        <v>0</v>
      </c>
      <c r="Y10" s="50">
        <f t="shared" si="2"/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50">
        <f t="shared" si="3"/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5">
        <v>0</v>
      </c>
      <c r="AO10" s="45">
        <v>0</v>
      </c>
      <c r="AP10" s="45">
        <v>0</v>
      </c>
      <c r="AQ10" s="45">
        <v>0</v>
      </c>
      <c r="AR10" s="45">
        <v>0</v>
      </c>
      <c r="AS10" s="4">
        <f t="shared" si="4"/>
        <v>0</v>
      </c>
      <c r="AT10" s="45">
        <v>0</v>
      </c>
      <c r="AU10" s="4">
        <f t="shared" si="5"/>
        <v>0</v>
      </c>
      <c r="AV10" s="45">
        <v>0</v>
      </c>
      <c r="AW10" s="45">
        <v>0</v>
      </c>
      <c r="AX10" s="4">
        <f t="shared" si="6"/>
        <v>0</v>
      </c>
      <c r="AY10" s="49">
        <v>0</v>
      </c>
      <c r="AZ10" s="49">
        <v>0</v>
      </c>
      <c r="BA10" s="49">
        <v>0</v>
      </c>
      <c r="BB10" s="49">
        <v>0</v>
      </c>
      <c r="BC10" s="49">
        <v>0</v>
      </c>
      <c r="BD10" s="49">
        <v>0</v>
      </c>
      <c r="BE10" s="49">
        <v>0</v>
      </c>
      <c r="BF10" s="50">
        <f t="shared" si="7"/>
        <v>0</v>
      </c>
      <c r="BG10" s="49">
        <v>0</v>
      </c>
      <c r="BH10" s="49">
        <v>0</v>
      </c>
      <c r="BI10" s="49">
        <v>0</v>
      </c>
      <c r="BJ10" s="49">
        <v>0</v>
      </c>
      <c r="BK10" s="49">
        <v>0</v>
      </c>
      <c r="BL10" s="49">
        <v>0</v>
      </c>
      <c r="BM10" s="49">
        <v>0</v>
      </c>
      <c r="BN10" s="49">
        <v>0</v>
      </c>
      <c r="BO10" s="50">
        <f t="shared" si="8"/>
        <v>0</v>
      </c>
      <c r="BP10" s="49">
        <v>0</v>
      </c>
      <c r="BQ10" s="49">
        <v>0</v>
      </c>
      <c r="BR10" s="49">
        <v>0</v>
      </c>
      <c r="BS10" s="50">
        <f t="shared" si="9"/>
        <v>0</v>
      </c>
      <c r="BT10" s="45">
        <v>0</v>
      </c>
      <c r="BU10" s="45">
        <v>0</v>
      </c>
      <c r="BV10" s="45">
        <v>0</v>
      </c>
      <c r="BW10" s="45">
        <v>0</v>
      </c>
      <c r="BX10" s="4">
        <f t="shared" si="10"/>
        <v>0</v>
      </c>
      <c r="BY10" s="45">
        <v>0</v>
      </c>
      <c r="BZ10" s="45">
        <v>0</v>
      </c>
      <c r="CA10" s="45">
        <v>0</v>
      </c>
      <c r="CB10" s="4">
        <f t="shared" si="11"/>
        <v>0</v>
      </c>
      <c r="CC10" s="4">
        <f t="shared" si="12"/>
        <v>0</v>
      </c>
      <c r="CD10" s="81">
        <f t="shared" si="13"/>
        <v>0</v>
      </c>
      <c r="CE10" s="83">
        <f t="shared" si="14"/>
        <v>0</v>
      </c>
      <c r="CF10" s="83">
        <f t="shared" si="15"/>
        <v>0</v>
      </c>
      <c r="CG10" s="83">
        <f t="shared" si="35"/>
        <v>0</v>
      </c>
      <c r="CH10" s="83">
        <f t="shared" si="16"/>
        <v>0</v>
      </c>
      <c r="CI10" s="44">
        <f t="shared" si="17"/>
        <v>0</v>
      </c>
      <c r="CJ10" s="66" t="str">
        <f t="shared" si="36"/>
        <v>-</v>
      </c>
      <c r="CK10" s="66" t="str">
        <f t="shared" si="37"/>
        <v>-</v>
      </c>
      <c r="CL10" s="148" t="str">
        <f t="shared" si="38"/>
        <v>-</v>
      </c>
      <c r="CM10" s="148" t="str">
        <f t="shared" si="39"/>
        <v>-</v>
      </c>
      <c r="CN10" s="148" t="str">
        <f t="shared" si="40"/>
        <v>-</v>
      </c>
      <c r="CO10" s="148" t="str">
        <f t="shared" si="41"/>
        <v>-</v>
      </c>
      <c r="CP10" s="148" t="str">
        <f t="shared" si="42"/>
        <v>-</v>
      </c>
      <c r="CQ10" s="148" t="str">
        <f t="shared" si="43"/>
        <v>-</v>
      </c>
      <c r="CR10" s="149" t="str">
        <f t="shared" si="44"/>
        <v>-</v>
      </c>
      <c r="CS10" s="83">
        <f t="shared" si="45"/>
        <v>0</v>
      </c>
      <c r="CT10" s="87">
        <f t="shared" si="18"/>
        <v>0</v>
      </c>
      <c r="CU10" s="87">
        <f t="shared" si="19"/>
        <v>0</v>
      </c>
      <c r="CV10" s="87">
        <f t="shared" si="20"/>
        <v>0</v>
      </c>
      <c r="CW10" s="87">
        <f t="shared" si="21"/>
        <v>0</v>
      </c>
      <c r="CX10" s="87">
        <f t="shared" si="22"/>
        <v>0</v>
      </c>
      <c r="CY10" s="87">
        <f t="shared" si="23"/>
        <v>0</v>
      </c>
      <c r="CZ10" s="87">
        <f t="shared" si="24"/>
        <v>0</v>
      </c>
      <c r="DA10" s="87">
        <f t="shared" si="25"/>
        <v>0</v>
      </c>
      <c r="DB10" s="87">
        <f t="shared" si="26"/>
        <v>0</v>
      </c>
      <c r="DC10" s="87">
        <f t="shared" si="27"/>
        <v>0</v>
      </c>
      <c r="DD10" s="87">
        <f t="shared" si="28"/>
        <v>0</v>
      </c>
      <c r="DE10" s="87">
        <f t="shared" si="29"/>
        <v>0</v>
      </c>
      <c r="DF10" s="87">
        <f t="shared" si="30"/>
        <v>0</v>
      </c>
      <c r="DG10" s="87">
        <f t="shared" si="31"/>
        <v>0</v>
      </c>
      <c r="DH10" s="87">
        <f t="shared" si="32"/>
        <v>0</v>
      </c>
      <c r="DI10" s="88">
        <f t="shared" si="33"/>
        <v>0</v>
      </c>
      <c r="DJ10" s="83">
        <f t="shared" si="34"/>
        <v>0</v>
      </c>
      <c r="DK10" s="151">
        <f t="shared" si="46"/>
        <v>0</v>
      </c>
      <c r="DL10" s="74"/>
      <c r="DM10" s="75"/>
    </row>
    <row r="11" spans="1:117" ht="12.75">
      <c r="A11" s="59" t="s">
        <v>6</v>
      </c>
      <c r="B11" s="48">
        <v>5636</v>
      </c>
      <c r="C11" s="4">
        <v>22193324</v>
      </c>
      <c r="D11" s="76">
        <v>3937.78</v>
      </c>
      <c r="E11" s="76">
        <v>114.2</v>
      </c>
      <c r="F11" s="11"/>
      <c r="G11" s="14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f t="shared" si="0"/>
        <v>0</v>
      </c>
      <c r="N11" s="50">
        <v>0</v>
      </c>
      <c r="O11" s="50">
        <v>0</v>
      </c>
      <c r="P11" s="50">
        <v>0</v>
      </c>
      <c r="Q11" s="50">
        <v>0</v>
      </c>
      <c r="R11" s="50">
        <v>0</v>
      </c>
      <c r="S11" s="50">
        <v>0</v>
      </c>
      <c r="T11" s="50">
        <v>0</v>
      </c>
      <c r="U11" s="50">
        <v>0</v>
      </c>
      <c r="V11" s="50">
        <v>0</v>
      </c>
      <c r="W11" s="50">
        <f t="shared" si="1"/>
        <v>0</v>
      </c>
      <c r="X11" s="50">
        <v>0</v>
      </c>
      <c r="Y11" s="50">
        <f t="shared" si="2"/>
        <v>0</v>
      </c>
      <c r="Z11" s="50">
        <v>0</v>
      </c>
      <c r="AA11" s="50">
        <v>0</v>
      </c>
      <c r="AB11" s="50">
        <v>0</v>
      </c>
      <c r="AC11" s="50">
        <v>0</v>
      </c>
      <c r="AD11" s="50">
        <v>0</v>
      </c>
      <c r="AE11" s="50">
        <f t="shared" si="3"/>
        <v>0</v>
      </c>
      <c r="AF11" s="50">
        <v>0</v>
      </c>
      <c r="AG11" s="50">
        <v>0</v>
      </c>
      <c r="AH11" s="50">
        <v>0</v>
      </c>
      <c r="AI11" s="50">
        <v>0</v>
      </c>
      <c r="AJ11" s="50">
        <v>0</v>
      </c>
      <c r="AK11" s="50">
        <v>0</v>
      </c>
      <c r="AL11" s="50">
        <v>0</v>
      </c>
      <c r="AM11" s="50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f t="shared" si="4"/>
        <v>0</v>
      </c>
      <c r="AT11" s="4">
        <v>0</v>
      </c>
      <c r="AU11" s="4">
        <f t="shared" si="5"/>
        <v>0</v>
      </c>
      <c r="AV11" s="4">
        <v>0</v>
      </c>
      <c r="AW11" s="4">
        <v>0</v>
      </c>
      <c r="AX11" s="4">
        <f t="shared" si="6"/>
        <v>0</v>
      </c>
      <c r="AY11" s="50">
        <v>0</v>
      </c>
      <c r="AZ11" s="50">
        <v>0</v>
      </c>
      <c r="BA11" s="50">
        <v>0</v>
      </c>
      <c r="BB11" s="50">
        <v>0</v>
      </c>
      <c r="BC11" s="50">
        <v>0</v>
      </c>
      <c r="BD11" s="50">
        <v>0</v>
      </c>
      <c r="BE11" s="50">
        <v>0</v>
      </c>
      <c r="BF11" s="50">
        <f t="shared" si="7"/>
        <v>0</v>
      </c>
      <c r="BG11" s="50">
        <v>0</v>
      </c>
      <c r="BH11" s="50">
        <v>0</v>
      </c>
      <c r="BI11" s="50">
        <v>0</v>
      </c>
      <c r="BJ11" s="50">
        <v>0</v>
      </c>
      <c r="BK11" s="50">
        <v>0</v>
      </c>
      <c r="BL11" s="50">
        <v>0</v>
      </c>
      <c r="BM11" s="50">
        <v>0</v>
      </c>
      <c r="BN11" s="50">
        <v>0</v>
      </c>
      <c r="BO11" s="50">
        <f t="shared" si="8"/>
        <v>0</v>
      </c>
      <c r="BP11" s="50">
        <v>0</v>
      </c>
      <c r="BQ11" s="50">
        <v>0</v>
      </c>
      <c r="BR11" s="50">
        <v>0</v>
      </c>
      <c r="BS11" s="50">
        <f t="shared" si="9"/>
        <v>0</v>
      </c>
      <c r="BT11" s="4">
        <v>0</v>
      </c>
      <c r="BU11" s="4">
        <v>0</v>
      </c>
      <c r="BV11" s="4">
        <v>0</v>
      </c>
      <c r="BW11" s="4">
        <v>0</v>
      </c>
      <c r="BX11" s="4">
        <f t="shared" si="10"/>
        <v>0</v>
      </c>
      <c r="BY11" s="4">
        <v>0</v>
      </c>
      <c r="BZ11" s="4">
        <v>0</v>
      </c>
      <c r="CA11" s="4">
        <v>0</v>
      </c>
      <c r="CB11" s="4">
        <f t="shared" si="11"/>
        <v>0</v>
      </c>
      <c r="CC11" s="4">
        <f t="shared" si="12"/>
        <v>0</v>
      </c>
      <c r="CD11" s="81">
        <f t="shared" si="13"/>
        <v>0</v>
      </c>
      <c r="CE11" s="83">
        <f t="shared" si="14"/>
        <v>0</v>
      </c>
      <c r="CF11" s="83">
        <f t="shared" si="15"/>
        <v>0</v>
      </c>
      <c r="CG11" s="83">
        <f t="shared" si="35"/>
        <v>0</v>
      </c>
      <c r="CH11" s="83">
        <f t="shared" si="16"/>
        <v>0</v>
      </c>
      <c r="CI11" s="44">
        <f t="shared" si="17"/>
        <v>0</v>
      </c>
      <c r="CJ11" s="66" t="str">
        <f t="shared" si="36"/>
        <v>-</v>
      </c>
      <c r="CK11" s="66" t="str">
        <f t="shared" si="37"/>
        <v>-</v>
      </c>
      <c r="CL11" s="148" t="str">
        <f t="shared" si="38"/>
        <v>-</v>
      </c>
      <c r="CM11" s="148" t="str">
        <f t="shared" si="39"/>
        <v>-</v>
      </c>
      <c r="CN11" s="148" t="str">
        <f t="shared" si="40"/>
        <v>-</v>
      </c>
      <c r="CO11" s="148" t="str">
        <f t="shared" si="41"/>
        <v>-</v>
      </c>
      <c r="CP11" s="148" t="str">
        <f t="shared" si="42"/>
        <v>-</v>
      </c>
      <c r="CQ11" s="148" t="str">
        <f t="shared" si="43"/>
        <v>-</v>
      </c>
      <c r="CR11" s="149" t="str">
        <f t="shared" si="44"/>
        <v>-</v>
      </c>
      <c r="CS11" s="83">
        <f t="shared" si="45"/>
        <v>0</v>
      </c>
      <c r="CT11" s="87">
        <f t="shared" si="18"/>
        <v>0</v>
      </c>
      <c r="CU11" s="87">
        <f t="shared" si="19"/>
        <v>0</v>
      </c>
      <c r="CV11" s="87">
        <f t="shared" si="20"/>
        <v>0</v>
      </c>
      <c r="CW11" s="87">
        <f t="shared" si="21"/>
        <v>0</v>
      </c>
      <c r="CX11" s="87">
        <f t="shared" si="22"/>
        <v>0</v>
      </c>
      <c r="CY11" s="87">
        <f t="shared" si="23"/>
        <v>0</v>
      </c>
      <c r="CZ11" s="87">
        <f t="shared" si="24"/>
        <v>0</v>
      </c>
      <c r="DA11" s="87">
        <f t="shared" si="25"/>
        <v>0</v>
      </c>
      <c r="DB11" s="87">
        <f t="shared" si="26"/>
        <v>0</v>
      </c>
      <c r="DC11" s="87">
        <f t="shared" si="27"/>
        <v>0</v>
      </c>
      <c r="DD11" s="87">
        <f t="shared" si="28"/>
        <v>0</v>
      </c>
      <c r="DE11" s="87">
        <f t="shared" si="29"/>
        <v>0</v>
      </c>
      <c r="DF11" s="87">
        <f t="shared" si="30"/>
        <v>0</v>
      </c>
      <c r="DG11" s="87">
        <f t="shared" si="31"/>
        <v>0</v>
      </c>
      <c r="DH11" s="87">
        <f t="shared" si="32"/>
        <v>0</v>
      </c>
      <c r="DI11" s="88">
        <f t="shared" si="33"/>
        <v>0</v>
      </c>
      <c r="DJ11" s="83">
        <f t="shared" si="34"/>
        <v>0</v>
      </c>
      <c r="DK11" s="151">
        <f t="shared" si="46"/>
        <v>0</v>
      </c>
      <c r="DL11" s="71"/>
      <c r="DM11" s="72"/>
    </row>
    <row r="12" spans="1:117" ht="12.75">
      <c r="A12" s="58" t="s">
        <v>7</v>
      </c>
      <c r="B12" s="53">
        <v>652</v>
      </c>
      <c r="C12" s="45">
        <v>1582384</v>
      </c>
      <c r="D12" s="73">
        <v>2426.97</v>
      </c>
      <c r="E12" s="73">
        <v>70.39</v>
      </c>
      <c r="F12" s="135"/>
      <c r="G12" s="141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50">
        <f t="shared" si="0"/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50">
        <f t="shared" si="1"/>
        <v>0</v>
      </c>
      <c r="X12" s="49">
        <v>0</v>
      </c>
      <c r="Y12" s="50">
        <f t="shared" si="2"/>
        <v>0</v>
      </c>
      <c r="Z12" s="49">
        <v>0</v>
      </c>
      <c r="AA12" s="49">
        <v>0</v>
      </c>
      <c r="AB12" s="49">
        <v>0</v>
      </c>
      <c r="AC12" s="49">
        <v>0</v>
      </c>
      <c r="AD12" s="49">
        <v>0</v>
      </c>
      <c r="AE12" s="50">
        <f t="shared" si="3"/>
        <v>0</v>
      </c>
      <c r="AF12" s="49">
        <v>0</v>
      </c>
      <c r="AG12" s="49">
        <v>0</v>
      </c>
      <c r="AH12" s="49">
        <v>0</v>
      </c>
      <c r="AI12" s="49">
        <v>0</v>
      </c>
      <c r="AJ12" s="49">
        <v>0</v>
      </c>
      <c r="AK12" s="49">
        <v>0</v>
      </c>
      <c r="AL12" s="49">
        <v>0</v>
      </c>
      <c r="AM12" s="49">
        <v>0</v>
      </c>
      <c r="AN12" s="45">
        <v>0</v>
      </c>
      <c r="AO12" s="45">
        <v>0</v>
      </c>
      <c r="AP12" s="45">
        <v>0</v>
      </c>
      <c r="AQ12" s="45">
        <v>0</v>
      </c>
      <c r="AR12" s="45">
        <v>0</v>
      </c>
      <c r="AS12" s="4">
        <f t="shared" si="4"/>
        <v>0</v>
      </c>
      <c r="AT12" s="45">
        <v>0</v>
      </c>
      <c r="AU12" s="4">
        <f t="shared" si="5"/>
        <v>0</v>
      </c>
      <c r="AV12" s="45">
        <v>0</v>
      </c>
      <c r="AW12" s="45">
        <v>0</v>
      </c>
      <c r="AX12" s="4">
        <f t="shared" si="6"/>
        <v>0</v>
      </c>
      <c r="AY12" s="49">
        <v>0</v>
      </c>
      <c r="AZ12" s="49">
        <v>0</v>
      </c>
      <c r="BA12" s="49">
        <v>0</v>
      </c>
      <c r="BB12" s="49">
        <v>0</v>
      </c>
      <c r="BC12" s="49">
        <v>0</v>
      </c>
      <c r="BD12" s="49">
        <v>0</v>
      </c>
      <c r="BE12" s="49">
        <v>0</v>
      </c>
      <c r="BF12" s="50">
        <f t="shared" si="7"/>
        <v>0</v>
      </c>
      <c r="BG12" s="49">
        <v>0</v>
      </c>
      <c r="BH12" s="49">
        <v>0</v>
      </c>
      <c r="BI12" s="49">
        <v>0</v>
      </c>
      <c r="BJ12" s="49">
        <v>0</v>
      </c>
      <c r="BK12" s="49">
        <v>0</v>
      </c>
      <c r="BL12" s="49">
        <v>0</v>
      </c>
      <c r="BM12" s="49">
        <v>0</v>
      </c>
      <c r="BN12" s="49">
        <v>0</v>
      </c>
      <c r="BO12" s="50">
        <f t="shared" si="8"/>
        <v>0</v>
      </c>
      <c r="BP12" s="49">
        <v>0</v>
      </c>
      <c r="BQ12" s="49">
        <v>0</v>
      </c>
      <c r="BR12" s="49">
        <v>0</v>
      </c>
      <c r="BS12" s="50">
        <f t="shared" si="9"/>
        <v>0</v>
      </c>
      <c r="BT12" s="45">
        <v>1426328.1</v>
      </c>
      <c r="BU12" s="45">
        <v>0</v>
      </c>
      <c r="BV12" s="45">
        <v>0</v>
      </c>
      <c r="BW12" s="45">
        <v>0</v>
      </c>
      <c r="BX12" s="4">
        <f t="shared" si="10"/>
        <v>1426328.1</v>
      </c>
      <c r="BY12" s="45">
        <v>0</v>
      </c>
      <c r="BZ12" s="45">
        <v>0</v>
      </c>
      <c r="CA12" s="45">
        <v>1426328.1</v>
      </c>
      <c r="CB12" s="4">
        <f t="shared" si="11"/>
        <v>1426328.1</v>
      </c>
      <c r="CC12" s="4">
        <f t="shared" si="12"/>
        <v>0</v>
      </c>
      <c r="CD12" s="81">
        <f t="shared" si="13"/>
        <v>0</v>
      </c>
      <c r="CE12" s="83">
        <f t="shared" si="14"/>
        <v>0</v>
      </c>
      <c r="CF12" s="83">
        <f t="shared" si="15"/>
        <v>0</v>
      </c>
      <c r="CG12" s="83">
        <f t="shared" si="35"/>
        <v>0</v>
      </c>
      <c r="CH12" s="83">
        <f t="shared" si="16"/>
        <v>0</v>
      </c>
      <c r="CI12" s="44">
        <f t="shared" si="17"/>
        <v>0</v>
      </c>
      <c r="CJ12" s="66" t="str">
        <f t="shared" si="36"/>
        <v>-</v>
      </c>
      <c r="CK12" s="66" t="str">
        <f t="shared" si="37"/>
        <v>-</v>
      </c>
      <c r="CL12" s="148" t="str">
        <f t="shared" si="38"/>
        <v>-</v>
      </c>
      <c r="CM12" s="148" t="str">
        <f t="shared" si="39"/>
        <v>-</v>
      </c>
      <c r="CN12" s="148" t="str">
        <f t="shared" si="40"/>
        <v>-</v>
      </c>
      <c r="CO12" s="148" t="str">
        <f t="shared" si="41"/>
        <v>-</v>
      </c>
      <c r="CP12" s="148" t="str">
        <f t="shared" si="42"/>
        <v>-</v>
      </c>
      <c r="CQ12" s="148" t="str">
        <f t="shared" si="43"/>
        <v>-</v>
      </c>
      <c r="CR12" s="149" t="str">
        <f t="shared" si="44"/>
        <v>-</v>
      </c>
      <c r="CS12" s="83">
        <f t="shared" si="45"/>
        <v>1426328.1</v>
      </c>
      <c r="CT12" s="87">
        <f t="shared" si="18"/>
        <v>0</v>
      </c>
      <c r="CU12" s="87">
        <f t="shared" si="19"/>
        <v>0</v>
      </c>
      <c r="CV12" s="87">
        <f t="shared" si="20"/>
        <v>0</v>
      </c>
      <c r="CW12" s="87">
        <f t="shared" si="21"/>
        <v>0</v>
      </c>
      <c r="CX12" s="87">
        <f t="shared" si="22"/>
        <v>0</v>
      </c>
      <c r="CY12" s="87">
        <f t="shared" si="23"/>
        <v>0</v>
      </c>
      <c r="CZ12" s="87">
        <f t="shared" si="24"/>
        <v>0</v>
      </c>
      <c r="DA12" s="87">
        <f t="shared" si="25"/>
        <v>0</v>
      </c>
      <c r="DB12" s="87">
        <f t="shared" si="26"/>
        <v>0</v>
      </c>
      <c r="DC12" s="87">
        <f t="shared" si="27"/>
        <v>0</v>
      </c>
      <c r="DD12" s="87">
        <f t="shared" si="28"/>
        <v>0</v>
      </c>
      <c r="DE12" s="87">
        <f t="shared" si="29"/>
        <v>0</v>
      </c>
      <c r="DF12" s="87">
        <f t="shared" si="30"/>
        <v>2187.619785276074</v>
      </c>
      <c r="DG12" s="87">
        <f t="shared" si="31"/>
        <v>0</v>
      </c>
      <c r="DH12" s="87">
        <f t="shared" si="32"/>
        <v>0</v>
      </c>
      <c r="DI12" s="88">
        <f t="shared" si="33"/>
        <v>0</v>
      </c>
      <c r="DJ12" s="83">
        <f t="shared" si="34"/>
        <v>0</v>
      </c>
      <c r="DK12" s="151">
        <f t="shared" si="46"/>
        <v>1426328.1</v>
      </c>
      <c r="DL12" s="74"/>
      <c r="DM12" s="75"/>
    </row>
    <row r="13" spans="1:117" ht="12.75">
      <c r="A13" s="59" t="s">
        <v>8</v>
      </c>
      <c r="B13" s="48">
        <v>345</v>
      </c>
      <c r="C13" s="4">
        <v>717733</v>
      </c>
      <c r="D13" s="76">
        <v>2080.38</v>
      </c>
      <c r="E13" s="76">
        <v>60.33</v>
      </c>
      <c r="F13" s="11"/>
      <c r="G13" s="14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f t="shared" si="0"/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f t="shared" si="1"/>
        <v>0</v>
      </c>
      <c r="X13" s="50">
        <v>0</v>
      </c>
      <c r="Y13" s="50">
        <f t="shared" si="2"/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f t="shared" si="3"/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f t="shared" si="4"/>
        <v>0</v>
      </c>
      <c r="AT13" s="4">
        <v>0</v>
      </c>
      <c r="AU13" s="4">
        <f t="shared" si="5"/>
        <v>0</v>
      </c>
      <c r="AV13" s="4">
        <v>0</v>
      </c>
      <c r="AW13" s="4">
        <v>0</v>
      </c>
      <c r="AX13" s="4">
        <f t="shared" si="6"/>
        <v>0</v>
      </c>
      <c r="AY13" s="50">
        <v>0</v>
      </c>
      <c r="AZ13" s="50">
        <v>0</v>
      </c>
      <c r="BA13" s="50">
        <v>0</v>
      </c>
      <c r="BB13" s="50">
        <v>0</v>
      </c>
      <c r="BC13" s="50">
        <v>0</v>
      </c>
      <c r="BD13" s="50">
        <v>0</v>
      </c>
      <c r="BE13" s="50">
        <v>0</v>
      </c>
      <c r="BF13" s="50">
        <f t="shared" si="7"/>
        <v>0</v>
      </c>
      <c r="BG13" s="50">
        <v>0</v>
      </c>
      <c r="BH13" s="50">
        <v>0</v>
      </c>
      <c r="BI13" s="50">
        <v>0</v>
      </c>
      <c r="BJ13" s="50">
        <v>0</v>
      </c>
      <c r="BK13" s="50">
        <v>0</v>
      </c>
      <c r="BL13" s="50">
        <v>0</v>
      </c>
      <c r="BM13" s="50">
        <v>0</v>
      </c>
      <c r="BN13" s="50">
        <v>0</v>
      </c>
      <c r="BO13" s="50">
        <f t="shared" si="8"/>
        <v>0</v>
      </c>
      <c r="BP13" s="50">
        <v>0</v>
      </c>
      <c r="BQ13" s="50">
        <v>0</v>
      </c>
      <c r="BR13" s="50">
        <v>0</v>
      </c>
      <c r="BS13" s="50">
        <f t="shared" si="9"/>
        <v>0</v>
      </c>
      <c r="BT13" s="4">
        <v>0</v>
      </c>
      <c r="BU13" s="4">
        <v>0</v>
      </c>
      <c r="BV13" s="4">
        <v>0</v>
      </c>
      <c r="BW13" s="4">
        <v>0</v>
      </c>
      <c r="BX13" s="4">
        <f t="shared" si="10"/>
        <v>0</v>
      </c>
      <c r="BY13" s="4">
        <v>0</v>
      </c>
      <c r="BZ13" s="4">
        <v>0</v>
      </c>
      <c r="CA13" s="4">
        <v>0</v>
      </c>
      <c r="CB13" s="4">
        <f t="shared" si="11"/>
        <v>0</v>
      </c>
      <c r="CC13" s="4">
        <f t="shared" si="12"/>
        <v>0</v>
      </c>
      <c r="CD13" s="81">
        <f t="shared" si="13"/>
        <v>0</v>
      </c>
      <c r="CE13" s="83">
        <f t="shared" si="14"/>
        <v>0</v>
      </c>
      <c r="CF13" s="83">
        <f t="shared" si="15"/>
        <v>0</v>
      </c>
      <c r="CG13" s="83">
        <f t="shared" si="35"/>
        <v>0</v>
      </c>
      <c r="CH13" s="83">
        <f t="shared" si="16"/>
        <v>0</v>
      </c>
      <c r="CI13" s="44">
        <f t="shared" si="17"/>
        <v>0</v>
      </c>
      <c r="CJ13" s="66" t="str">
        <f t="shared" si="36"/>
        <v>-</v>
      </c>
      <c r="CK13" s="66" t="str">
        <f t="shared" si="37"/>
        <v>-</v>
      </c>
      <c r="CL13" s="148" t="str">
        <f t="shared" si="38"/>
        <v>-</v>
      </c>
      <c r="CM13" s="148" t="str">
        <f t="shared" si="39"/>
        <v>-</v>
      </c>
      <c r="CN13" s="148" t="str">
        <f t="shared" si="40"/>
        <v>-</v>
      </c>
      <c r="CO13" s="148" t="str">
        <f t="shared" si="41"/>
        <v>-</v>
      </c>
      <c r="CP13" s="148" t="str">
        <f t="shared" si="42"/>
        <v>-</v>
      </c>
      <c r="CQ13" s="148" t="str">
        <f t="shared" si="43"/>
        <v>-</v>
      </c>
      <c r="CR13" s="149" t="str">
        <f t="shared" si="44"/>
        <v>-</v>
      </c>
      <c r="CS13" s="83">
        <f t="shared" si="45"/>
        <v>0</v>
      </c>
      <c r="CT13" s="87">
        <f t="shared" si="18"/>
        <v>0</v>
      </c>
      <c r="CU13" s="87">
        <f t="shared" si="19"/>
        <v>0</v>
      </c>
      <c r="CV13" s="87">
        <f t="shared" si="20"/>
        <v>0</v>
      </c>
      <c r="CW13" s="87">
        <f t="shared" si="21"/>
        <v>0</v>
      </c>
      <c r="CX13" s="87">
        <f t="shared" si="22"/>
        <v>0</v>
      </c>
      <c r="CY13" s="87">
        <f t="shared" si="23"/>
        <v>0</v>
      </c>
      <c r="CZ13" s="87">
        <f t="shared" si="24"/>
        <v>0</v>
      </c>
      <c r="DA13" s="87">
        <f t="shared" si="25"/>
        <v>0</v>
      </c>
      <c r="DB13" s="87">
        <f t="shared" si="26"/>
        <v>0</v>
      </c>
      <c r="DC13" s="87">
        <f t="shared" si="27"/>
        <v>0</v>
      </c>
      <c r="DD13" s="87">
        <f t="shared" si="28"/>
        <v>0</v>
      </c>
      <c r="DE13" s="87">
        <f t="shared" si="29"/>
        <v>0</v>
      </c>
      <c r="DF13" s="87">
        <f t="shared" si="30"/>
        <v>0</v>
      </c>
      <c r="DG13" s="87">
        <f t="shared" si="31"/>
        <v>0</v>
      </c>
      <c r="DH13" s="87">
        <f t="shared" si="32"/>
        <v>0</v>
      </c>
      <c r="DI13" s="88">
        <f t="shared" si="33"/>
        <v>0</v>
      </c>
      <c r="DJ13" s="83">
        <f t="shared" si="34"/>
        <v>0</v>
      </c>
      <c r="DK13" s="151">
        <f t="shared" si="46"/>
        <v>0</v>
      </c>
      <c r="DL13" s="71"/>
      <c r="DM13" s="72"/>
    </row>
    <row r="14" spans="1:117" ht="12.75">
      <c r="A14" s="58" t="s">
        <v>33</v>
      </c>
      <c r="B14" s="53">
        <v>182</v>
      </c>
      <c r="C14" s="45">
        <v>493098</v>
      </c>
      <c r="D14" s="73">
        <v>2709.33</v>
      </c>
      <c r="E14" s="73">
        <v>78.58</v>
      </c>
      <c r="F14" s="135"/>
      <c r="G14" s="141">
        <f>6213.95-302.8</f>
        <v>5911.15</v>
      </c>
      <c r="H14" s="49">
        <v>60231.6</v>
      </c>
      <c r="I14" s="49">
        <v>13713</v>
      </c>
      <c r="J14" s="49">
        <v>16000</v>
      </c>
      <c r="K14" s="49">
        <v>2000</v>
      </c>
      <c r="L14" s="49">
        <v>16000</v>
      </c>
      <c r="M14" s="50">
        <f t="shared" si="0"/>
        <v>18000</v>
      </c>
      <c r="N14" s="49">
        <v>0</v>
      </c>
      <c r="O14" s="49">
        <v>3000</v>
      </c>
      <c r="P14" s="49">
        <v>772.05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50">
        <f t="shared" si="1"/>
        <v>0</v>
      </c>
      <c r="X14" s="49">
        <v>1460</v>
      </c>
      <c r="Y14" s="50">
        <f t="shared" si="2"/>
        <v>119087.79999999999</v>
      </c>
      <c r="Z14" s="49">
        <v>0</v>
      </c>
      <c r="AA14" s="49">
        <v>0</v>
      </c>
      <c r="AB14" s="49">
        <v>0</v>
      </c>
      <c r="AC14" s="49">
        <v>0</v>
      </c>
      <c r="AD14" s="49">
        <v>0</v>
      </c>
      <c r="AE14" s="50">
        <f t="shared" si="3"/>
        <v>0</v>
      </c>
      <c r="AF14" s="49">
        <v>0</v>
      </c>
      <c r="AG14" s="49">
        <f>16887.85-120</f>
        <v>16767.85</v>
      </c>
      <c r="AH14" s="49">
        <v>0</v>
      </c>
      <c r="AI14" s="49">
        <v>42152.95</v>
      </c>
      <c r="AJ14" s="49">
        <v>0</v>
      </c>
      <c r="AK14" s="49">
        <v>0</v>
      </c>
      <c r="AL14" s="49">
        <v>44129</v>
      </c>
      <c r="AM14" s="49">
        <v>0</v>
      </c>
      <c r="AN14" s="45">
        <v>0</v>
      </c>
      <c r="AO14" s="45">
        <v>0</v>
      </c>
      <c r="AP14" s="45">
        <v>0</v>
      </c>
      <c r="AQ14" s="45">
        <v>0</v>
      </c>
      <c r="AR14" s="45">
        <v>0</v>
      </c>
      <c r="AS14" s="4">
        <f t="shared" si="4"/>
        <v>0</v>
      </c>
      <c r="AT14" s="45">
        <v>0</v>
      </c>
      <c r="AU14" s="4">
        <f t="shared" si="5"/>
        <v>103049.79999999999</v>
      </c>
      <c r="AV14" s="45">
        <v>0</v>
      </c>
      <c r="AW14" s="45">
        <v>16038</v>
      </c>
      <c r="AX14" s="4">
        <f t="shared" si="6"/>
        <v>0</v>
      </c>
      <c r="AY14" s="49">
        <f>3658.3</f>
        <v>3658.3</v>
      </c>
      <c r="AZ14" s="49">
        <f>5154.55+47726.1</f>
        <v>52880.65</v>
      </c>
      <c r="BA14" s="49">
        <v>0</v>
      </c>
      <c r="BB14" s="49">
        <v>0</v>
      </c>
      <c r="BC14" s="49">
        <v>0</v>
      </c>
      <c r="BD14" s="49">
        <v>0</v>
      </c>
      <c r="BE14" s="49">
        <v>0</v>
      </c>
      <c r="BF14" s="50">
        <f t="shared" si="7"/>
        <v>52880.65</v>
      </c>
      <c r="BG14" s="49">
        <v>0</v>
      </c>
      <c r="BH14" s="49">
        <v>0</v>
      </c>
      <c r="BI14" s="49">
        <v>0</v>
      </c>
      <c r="BJ14" s="49">
        <v>0</v>
      </c>
      <c r="BK14" s="49">
        <v>0</v>
      </c>
      <c r="BL14" s="49">
        <v>0</v>
      </c>
      <c r="BM14" s="49">
        <v>0</v>
      </c>
      <c r="BN14" s="49">
        <v>0</v>
      </c>
      <c r="BO14" s="50">
        <f t="shared" si="8"/>
        <v>0</v>
      </c>
      <c r="BP14" s="49">
        <v>0</v>
      </c>
      <c r="BQ14" s="49">
        <v>0</v>
      </c>
      <c r="BR14" s="49">
        <v>52880.65</v>
      </c>
      <c r="BS14" s="50">
        <f t="shared" si="9"/>
        <v>0</v>
      </c>
      <c r="BT14" s="45">
        <v>1011664.3</v>
      </c>
      <c r="BU14" s="45">
        <v>52885.65</v>
      </c>
      <c r="BV14" s="45">
        <v>0</v>
      </c>
      <c r="BW14" s="45">
        <v>0</v>
      </c>
      <c r="BX14" s="4">
        <f t="shared" si="10"/>
        <v>1064549.95</v>
      </c>
      <c r="BY14" s="45">
        <v>64352.7</v>
      </c>
      <c r="BZ14" s="45">
        <v>294916</v>
      </c>
      <c r="CA14" s="45">
        <v>705281.25</v>
      </c>
      <c r="CB14" s="4">
        <f t="shared" si="11"/>
        <v>1064549.95</v>
      </c>
      <c r="CC14" s="4">
        <f t="shared" si="12"/>
        <v>0</v>
      </c>
      <c r="CD14" s="81">
        <f t="shared" si="13"/>
        <v>1962</v>
      </c>
      <c r="CE14" s="83">
        <f t="shared" si="14"/>
        <v>1962</v>
      </c>
      <c r="CF14" s="83">
        <f t="shared" si="15"/>
        <v>52880.65</v>
      </c>
      <c r="CG14" s="83">
        <f t="shared" si="35"/>
        <v>103049.79999999999</v>
      </c>
      <c r="CH14" s="83">
        <f t="shared" si="16"/>
        <v>603.4500000000016</v>
      </c>
      <c r="CI14" s="44">
        <f t="shared" si="17"/>
        <v>2603.4500000000016</v>
      </c>
      <c r="CJ14" s="66">
        <f t="shared" si="36"/>
        <v>0.03710241837042472</v>
      </c>
      <c r="CK14" s="66">
        <f t="shared" si="37"/>
        <v>0.03710241837042472</v>
      </c>
      <c r="CL14" s="148">
        <f t="shared" si="38"/>
        <v>0.019039338261694832</v>
      </c>
      <c r="CM14" s="148">
        <f t="shared" si="39"/>
        <v>0.019039338261694832</v>
      </c>
      <c r="CN14" s="148">
        <f t="shared" si="40"/>
        <v>0.005855906561681844</v>
      </c>
      <c r="CO14" s="148">
        <f t="shared" si="41"/>
        <v>0.025263998571564448</v>
      </c>
      <c r="CP14" s="148">
        <f t="shared" si="42"/>
        <v>0.2539300972763881</v>
      </c>
      <c r="CQ14" s="148">
        <f t="shared" si="43"/>
        <v>0.02821445525293201</v>
      </c>
      <c r="CR14" s="149">
        <f t="shared" si="44"/>
        <v>482.82956167176354</v>
      </c>
      <c r="CS14" s="83">
        <f t="shared" si="45"/>
        <v>947311.6000000001</v>
      </c>
      <c r="CT14" s="87">
        <f t="shared" si="18"/>
        <v>101087.79999999999</v>
      </c>
      <c r="CU14" s="87">
        <f t="shared" si="19"/>
        <v>103049.79999999999</v>
      </c>
      <c r="CV14" s="87">
        <f t="shared" si="20"/>
        <v>1962</v>
      </c>
      <c r="CW14" s="87">
        <f t="shared" si="21"/>
        <v>0</v>
      </c>
      <c r="CX14" s="87">
        <f t="shared" si="22"/>
        <v>1962</v>
      </c>
      <c r="CY14" s="87">
        <f t="shared" si="23"/>
        <v>-16038</v>
      </c>
      <c r="CZ14" s="87">
        <f t="shared" si="24"/>
        <v>52880.65</v>
      </c>
      <c r="DA14" s="87">
        <f t="shared" si="25"/>
        <v>18000</v>
      </c>
      <c r="DB14" s="87">
        <f t="shared" si="26"/>
        <v>-50918.65</v>
      </c>
      <c r="DC14" s="87">
        <f t="shared" si="27"/>
        <v>-18000</v>
      </c>
      <c r="DD14" s="87">
        <f t="shared" si="28"/>
        <v>-16037.999999999993</v>
      </c>
      <c r="DE14" s="87">
        <f t="shared" si="29"/>
        <v>0</v>
      </c>
      <c r="DF14" s="87">
        <f t="shared" si="30"/>
        <v>5205.008791208792</v>
      </c>
      <c r="DG14" s="87">
        <f t="shared" si="31"/>
        <v>3.3156593406593498</v>
      </c>
      <c r="DH14" s="87">
        <f t="shared" si="32"/>
        <v>0</v>
      </c>
      <c r="DI14" s="88">
        <f t="shared" si="33"/>
        <v>290.553021978022</v>
      </c>
      <c r="DJ14" s="83">
        <f t="shared" si="34"/>
        <v>-279.7728021978022</v>
      </c>
      <c r="DK14" s="151">
        <f t="shared" si="46"/>
        <v>652395.6</v>
      </c>
      <c r="DL14" s="74"/>
      <c r="DM14" s="75"/>
    </row>
    <row r="15" spans="1:117" ht="12.75">
      <c r="A15" s="59" t="s">
        <v>9</v>
      </c>
      <c r="B15" s="48">
        <v>1250</v>
      </c>
      <c r="C15" s="4">
        <v>3326691</v>
      </c>
      <c r="D15" s="76">
        <v>2661.35</v>
      </c>
      <c r="E15" s="76">
        <v>77.18</v>
      </c>
      <c r="F15" s="11"/>
      <c r="G15" s="140">
        <f>SUM(G40:G42)</f>
        <v>753546.25</v>
      </c>
      <c r="H15" s="140">
        <f aca="true" t="shared" si="47" ref="H15:BU15">SUM(H40:H42)</f>
        <v>564562.75</v>
      </c>
      <c r="I15" s="140">
        <f t="shared" si="47"/>
        <v>15578.699999999999</v>
      </c>
      <c r="J15" s="140">
        <f t="shared" si="47"/>
        <v>24997.25</v>
      </c>
      <c r="K15" s="140">
        <f t="shared" si="47"/>
        <v>41087.3</v>
      </c>
      <c r="L15" s="140">
        <f t="shared" si="47"/>
        <v>49299</v>
      </c>
      <c r="M15" s="50">
        <f t="shared" si="0"/>
        <v>90386.3</v>
      </c>
      <c r="N15" s="140">
        <f t="shared" si="47"/>
        <v>20836.3</v>
      </c>
      <c r="O15" s="140">
        <f t="shared" si="47"/>
        <v>739.1</v>
      </c>
      <c r="P15" s="140">
        <f t="shared" si="47"/>
        <v>15401.7</v>
      </c>
      <c r="Q15" s="140">
        <f t="shared" si="47"/>
        <v>0</v>
      </c>
      <c r="R15" s="140">
        <f t="shared" si="47"/>
        <v>0</v>
      </c>
      <c r="S15" s="140">
        <f t="shared" si="47"/>
        <v>0</v>
      </c>
      <c r="T15" s="140">
        <f t="shared" si="47"/>
        <v>0</v>
      </c>
      <c r="U15" s="140">
        <f t="shared" si="47"/>
        <v>0</v>
      </c>
      <c r="V15" s="140">
        <f t="shared" si="47"/>
        <v>0</v>
      </c>
      <c r="W15" s="50">
        <f>SUM(R15:V15)</f>
        <v>0</v>
      </c>
      <c r="X15" s="140">
        <f t="shared" si="47"/>
        <v>128676.4</v>
      </c>
      <c r="Y15" s="50">
        <f>SUM(G15:X15)-M15-W15</f>
        <v>1614724.75</v>
      </c>
      <c r="Z15" s="140">
        <f t="shared" si="47"/>
        <v>0</v>
      </c>
      <c r="AA15" s="140">
        <f t="shared" si="47"/>
        <v>0</v>
      </c>
      <c r="AB15" s="140">
        <f t="shared" si="47"/>
        <v>0</v>
      </c>
      <c r="AC15" s="140">
        <f t="shared" si="47"/>
        <v>0</v>
      </c>
      <c r="AD15" s="140">
        <f t="shared" si="47"/>
        <v>0</v>
      </c>
      <c r="AE15" s="50">
        <f>SUM(Z15:AD15)</f>
        <v>0</v>
      </c>
      <c r="AF15" s="140">
        <f t="shared" si="47"/>
        <v>1099113.2999999998</v>
      </c>
      <c r="AG15" s="140">
        <f t="shared" si="47"/>
        <v>99726.4</v>
      </c>
      <c r="AH15" s="140">
        <f t="shared" si="47"/>
        <v>0</v>
      </c>
      <c r="AI15" s="140">
        <f t="shared" si="47"/>
        <v>827591.75</v>
      </c>
      <c r="AJ15" s="140">
        <f t="shared" si="47"/>
        <v>0</v>
      </c>
      <c r="AK15" s="140">
        <f t="shared" si="47"/>
        <v>3000</v>
      </c>
      <c r="AL15" s="140">
        <f t="shared" si="47"/>
        <v>248593.2</v>
      </c>
      <c r="AM15" s="140">
        <f t="shared" si="47"/>
        <v>0</v>
      </c>
      <c r="AN15" s="140">
        <f t="shared" si="47"/>
        <v>0</v>
      </c>
      <c r="AO15" s="140">
        <f t="shared" si="47"/>
        <v>0</v>
      </c>
      <c r="AP15" s="140">
        <f t="shared" si="47"/>
        <v>0</v>
      </c>
      <c r="AQ15" s="140">
        <f t="shared" si="47"/>
        <v>0</v>
      </c>
      <c r="AR15" s="140">
        <f t="shared" si="47"/>
        <v>0</v>
      </c>
      <c r="AS15" s="4">
        <f>SUM(AN15:AR15)</f>
        <v>0</v>
      </c>
      <c r="AT15" s="140">
        <f t="shared" si="47"/>
        <v>128677.4</v>
      </c>
      <c r="AU15" s="4">
        <f>SUM(Z15:AT15)-AE15-AH15-AS15</f>
        <v>2406702.05</v>
      </c>
      <c r="AV15" s="140">
        <f t="shared" si="47"/>
        <v>791977.3</v>
      </c>
      <c r="AW15" s="140">
        <f t="shared" si="47"/>
        <v>0</v>
      </c>
      <c r="AX15" s="4">
        <f>Y15-AU15+AV15-AW15</f>
        <v>2.3283064365386963E-10</v>
      </c>
      <c r="AY15" s="140">
        <f t="shared" si="47"/>
        <v>15274.3</v>
      </c>
      <c r="AZ15" s="140">
        <f t="shared" si="47"/>
        <v>121977.3</v>
      </c>
      <c r="BA15" s="140">
        <f t="shared" si="47"/>
        <v>0</v>
      </c>
      <c r="BB15" s="140">
        <f t="shared" si="47"/>
        <v>0</v>
      </c>
      <c r="BC15" s="140">
        <f t="shared" si="47"/>
        <v>0</v>
      </c>
      <c r="BD15" s="140">
        <f t="shared" si="47"/>
        <v>0</v>
      </c>
      <c r="BE15" s="140">
        <f t="shared" si="47"/>
        <v>0</v>
      </c>
      <c r="BF15" s="50">
        <f>SUM(AZ15:BE15)</f>
        <v>121977.3</v>
      </c>
      <c r="BG15" s="140">
        <f t="shared" si="47"/>
        <v>3225</v>
      </c>
      <c r="BH15" s="140">
        <f t="shared" si="47"/>
        <v>0</v>
      </c>
      <c r="BI15" s="140">
        <f t="shared" si="47"/>
        <v>0</v>
      </c>
      <c r="BJ15" s="140">
        <f t="shared" si="47"/>
        <v>0</v>
      </c>
      <c r="BK15" s="140">
        <f t="shared" si="47"/>
        <v>0</v>
      </c>
      <c r="BL15" s="140">
        <f t="shared" si="47"/>
        <v>0</v>
      </c>
      <c r="BM15" s="140">
        <f t="shared" si="47"/>
        <v>0</v>
      </c>
      <c r="BN15" s="140">
        <f t="shared" si="47"/>
        <v>0</v>
      </c>
      <c r="BO15" s="50">
        <f>SUM(BG15:BN15)</f>
        <v>3225</v>
      </c>
      <c r="BP15" s="140">
        <f t="shared" si="47"/>
        <v>3225</v>
      </c>
      <c r="BQ15" s="140">
        <f t="shared" si="47"/>
        <v>0</v>
      </c>
      <c r="BR15" s="140">
        <f t="shared" si="47"/>
        <v>121977.3</v>
      </c>
      <c r="BS15" s="50">
        <f>+BF15-BO15+BP15+BQ15-BR15</f>
        <v>0</v>
      </c>
      <c r="BT15" s="140">
        <f t="shared" si="47"/>
        <v>4451072.26</v>
      </c>
      <c r="BU15" s="140">
        <f t="shared" si="47"/>
        <v>115758</v>
      </c>
      <c r="BV15" s="140">
        <f aca="true" t="shared" si="48" ref="BV15:CA15">SUM(BV40:BV42)</f>
        <v>0</v>
      </c>
      <c r="BW15" s="140">
        <f t="shared" si="48"/>
        <v>0</v>
      </c>
      <c r="BX15" s="4">
        <f>SUM(BT15:BW15)</f>
        <v>4566830.26</v>
      </c>
      <c r="BY15" s="140">
        <f t="shared" si="48"/>
        <v>262017.15</v>
      </c>
      <c r="BZ15" s="140">
        <f t="shared" si="48"/>
        <v>812912.5</v>
      </c>
      <c r="CA15" s="140">
        <f t="shared" si="48"/>
        <v>3491900.6100000003</v>
      </c>
      <c r="CB15" s="4">
        <f>SUM(BY15:CA15)</f>
        <v>4566830.26</v>
      </c>
      <c r="CC15" s="4">
        <f>BX15-CB15</f>
        <v>0</v>
      </c>
      <c r="CD15" s="81">
        <f>K15+L15+AV15-AW15</f>
        <v>882363.6000000001</v>
      </c>
      <c r="CE15" s="83">
        <f>CD15+W15-AS15</f>
        <v>882363.6000000001</v>
      </c>
      <c r="CF15" s="83">
        <f>BR15-BP15</f>
        <v>118752.3</v>
      </c>
      <c r="CG15" s="83">
        <f t="shared" si="35"/>
        <v>2278024.65</v>
      </c>
      <c r="CH15" s="83">
        <f>I15-AG15+AY15+AH15+BQ15</f>
        <v>-68873.4</v>
      </c>
      <c r="CI15" s="44">
        <f>CH15+K15</f>
        <v>-27786.09999999999</v>
      </c>
      <c r="CJ15" s="66">
        <f t="shared" si="36"/>
        <v>7.4302864028738815</v>
      </c>
      <c r="CK15" s="66">
        <f t="shared" si="37"/>
        <v>7.4302864028738815</v>
      </c>
      <c r="CL15" s="148">
        <f t="shared" si="38"/>
        <v>0.38733716072826524</v>
      </c>
      <c r="CM15" s="148">
        <f t="shared" si="39"/>
        <v>0.38733716072826524</v>
      </c>
      <c r="CN15" s="148">
        <f t="shared" si="40"/>
        <v>-0.03023382560851569</v>
      </c>
      <c r="CO15" s="148">
        <f t="shared" si="41"/>
        <v>-0.012197453614033541</v>
      </c>
      <c r="CP15" s="148">
        <f t="shared" si="42"/>
        <v>0.4384613108390579</v>
      </c>
      <c r="CQ15" s="148">
        <f t="shared" si="43"/>
        <v>0.19931329655973998</v>
      </c>
      <c r="CR15" s="149">
        <f t="shared" si="44"/>
        <v>4.747538441068965</v>
      </c>
      <c r="CS15" s="83">
        <f t="shared" si="45"/>
        <v>4189055.11</v>
      </c>
      <c r="CT15" s="87">
        <f>Y15-K15-L15-V15</f>
        <v>1524338.45</v>
      </c>
      <c r="CU15" s="87">
        <f>AU15-AR15</f>
        <v>2406702.05</v>
      </c>
      <c r="CV15" s="87">
        <f>CU15-CT15</f>
        <v>882363.5999999999</v>
      </c>
      <c r="CW15" s="87">
        <f>-V15+AR15</f>
        <v>0</v>
      </c>
      <c r="CX15" s="87">
        <f>CV15+CW15</f>
        <v>882363.5999999999</v>
      </c>
      <c r="CY15" s="87">
        <f>CX15-K15-L15</f>
        <v>791977.2999999998</v>
      </c>
      <c r="CZ15" s="87">
        <f>BR15-BP15</f>
        <v>118752.3</v>
      </c>
      <c r="DA15" s="87">
        <f>K15+L15</f>
        <v>90386.3</v>
      </c>
      <c r="DB15" s="87">
        <f>-CZ15+DA15+CY15</f>
        <v>763611.2999999998</v>
      </c>
      <c r="DC15" s="87">
        <f>-BP15-DA15</f>
        <v>-93611.3</v>
      </c>
      <c r="DD15" s="87">
        <f>DB15+DC15+BR15</f>
        <v>791977.2999999998</v>
      </c>
      <c r="DE15" s="87">
        <f>Z15+AA15+AB15</f>
        <v>0</v>
      </c>
      <c r="DF15" s="87">
        <f>CS15/B15</f>
        <v>3351.244088</v>
      </c>
      <c r="DG15" s="87">
        <f>CH15/B15</f>
        <v>-55.09871999999999</v>
      </c>
      <c r="DH15" s="87">
        <f>DE15/B15</f>
        <v>0</v>
      </c>
      <c r="DI15" s="88">
        <f>CZ15/B15</f>
        <v>95.00184</v>
      </c>
      <c r="DJ15" s="83">
        <f>DB15/B15</f>
        <v>610.8890399999998</v>
      </c>
      <c r="DK15" s="151">
        <f t="shared" si="46"/>
        <v>3376142.6100000003</v>
      </c>
      <c r="DL15" s="71"/>
      <c r="DM15" s="72"/>
    </row>
    <row r="16" spans="1:117" ht="12.75">
      <c r="A16" s="58" t="s">
        <v>34</v>
      </c>
      <c r="B16" s="53">
        <v>577</v>
      </c>
      <c r="C16" s="45">
        <v>1149434</v>
      </c>
      <c r="D16" s="73">
        <v>1992.09</v>
      </c>
      <c r="E16" s="80">
        <v>57.77</v>
      </c>
      <c r="F16" s="135"/>
      <c r="G16" s="141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50">
        <f t="shared" si="0"/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50">
        <f aca="true" t="shared" si="49" ref="W16:W31">SUM(R16:V16)</f>
        <v>0</v>
      </c>
      <c r="X16" s="49">
        <v>0</v>
      </c>
      <c r="Y16" s="50">
        <f aca="true" t="shared" si="50" ref="Y16:Y31">SUM(G16:X16)-M16-W16</f>
        <v>0</v>
      </c>
      <c r="Z16" s="49">
        <v>0</v>
      </c>
      <c r="AA16" s="49">
        <v>0</v>
      </c>
      <c r="AB16" s="49">
        <v>0</v>
      </c>
      <c r="AC16" s="49">
        <v>0</v>
      </c>
      <c r="AD16" s="49">
        <v>0</v>
      </c>
      <c r="AE16" s="50">
        <f aca="true" t="shared" si="51" ref="AE16:AE31">SUM(Z16:AD16)</f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9">
        <v>0</v>
      </c>
      <c r="AN16" s="45">
        <v>0</v>
      </c>
      <c r="AO16" s="45">
        <v>0</v>
      </c>
      <c r="AP16" s="45">
        <v>0</v>
      </c>
      <c r="AQ16" s="45">
        <v>0</v>
      </c>
      <c r="AR16" s="45">
        <v>0</v>
      </c>
      <c r="AS16" s="4">
        <f aca="true" t="shared" si="52" ref="AS16:AS31">SUM(AN16:AR16)</f>
        <v>0</v>
      </c>
      <c r="AT16" s="45">
        <v>0</v>
      </c>
      <c r="AU16" s="4">
        <f aca="true" t="shared" si="53" ref="AU16:AU31">SUM(Z16:AT16)-AE16-AH16-AS16</f>
        <v>0</v>
      </c>
      <c r="AV16" s="45">
        <v>0</v>
      </c>
      <c r="AW16" s="45">
        <v>0</v>
      </c>
      <c r="AX16" s="4">
        <f aca="true" t="shared" si="54" ref="AX16:AX31">Y16-AU16+AV16-AW16</f>
        <v>0</v>
      </c>
      <c r="AY16" s="49">
        <v>0</v>
      </c>
      <c r="AZ16" s="49">
        <v>0</v>
      </c>
      <c r="BA16" s="49">
        <v>0</v>
      </c>
      <c r="BB16" s="49">
        <v>0</v>
      </c>
      <c r="BC16" s="49">
        <v>0</v>
      </c>
      <c r="BD16" s="49">
        <v>0</v>
      </c>
      <c r="BE16" s="49">
        <v>0</v>
      </c>
      <c r="BF16" s="50">
        <f aca="true" t="shared" si="55" ref="BF16:BF31">SUM(AZ16:BE16)</f>
        <v>0</v>
      </c>
      <c r="BG16" s="49">
        <v>0</v>
      </c>
      <c r="BH16" s="49">
        <v>0</v>
      </c>
      <c r="BI16" s="49">
        <v>0</v>
      </c>
      <c r="BJ16" s="49">
        <v>0</v>
      </c>
      <c r="BK16" s="49">
        <v>0</v>
      </c>
      <c r="BL16" s="49">
        <v>0</v>
      </c>
      <c r="BM16" s="49">
        <v>0</v>
      </c>
      <c r="BN16" s="49">
        <v>0</v>
      </c>
      <c r="BO16" s="50">
        <f aca="true" t="shared" si="56" ref="BO16:BO31">SUM(BG16:BN16)</f>
        <v>0</v>
      </c>
      <c r="BP16" s="49">
        <v>0</v>
      </c>
      <c r="BQ16" s="49">
        <v>0</v>
      </c>
      <c r="BR16" s="49">
        <v>0</v>
      </c>
      <c r="BS16" s="50">
        <f aca="true" t="shared" si="57" ref="BS16:BS31">+BF16-BO16+BP16+BQ16-BR16</f>
        <v>0</v>
      </c>
      <c r="BT16" s="45">
        <v>0</v>
      </c>
      <c r="BU16" s="45">
        <v>0</v>
      </c>
      <c r="BV16" s="45">
        <v>0</v>
      </c>
      <c r="BW16" s="45">
        <v>0</v>
      </c>
      <c r="BX16" s="4">
        <f aca="true" t="shared" si="58" ref="BX16:BX31">SUM(BT16:BW16)</f>
        <v>0</v>
      </c>
      <c r="BY16" s="45">
        <v>0</v>
      </c>
      <c r="BZ16" s="45">
        <v>0</v>
      </c>
      <c r="CA16" s="45">
        <v>0</v>
      </c>
      <c r="CB16" s="4">
        <f aca="true" t="shared" si="59" ref="CB16:CB31">SUM(BY16:CA16)</f>
        <v>0</v>
      </c>
      <c r="CC16" s="4">
        <f aca="true" t="shared" si="60" ref="CC16:CC31">BX16-CB16</f>
        <v>0</v>
      </c>
      <c r="CD16" s="81">
        <f aca="true" t="shared" si="61" ref="CD16:CD31">K16+L16+AV16-AW16</f>
        <v>0</v>
      </c>
      <c r="CE16" s="83">
        <f aca="true" t="shared" si="62" ref="CE16:CE31">CD16+W16-AS16</f>
        <v>0</v>
      </c>
      <c r="CF16" s="83">
        <f aca="true" t="shared" si="63" ref="CF16:CF31">BR16-BP16</f>
        <v>0</v>
      </c>
      <c r="CG16" s="83">
        <f t="shared" si="35"/>
        <v>0</v>
      </c>
      <c r="CH16" s="83">
        <f aca="true" t="shared" si="64" ref="CH16:CH31">I16-AG16+AY16+AH16+BQ16</f>
        <v>0</v>
      </c>
      <c r="CI16" s="44">
        <f aca="true" t="shared" si="65" ref="CI16:CI31">CH16+K16</f>
        <v>0</v>
      </c>
      <c r="CJ16" s="66" t="str">
        <f t="shared" si="36"/>
        <v>-</v>
      </c>
      <c r="CK16" s="66" t="str">
        <f t="shared" si="37"/>
        <v>-</v>
      </c>
      <c r="CL16" s="148" t="str">
        <f t="shared" si="38"/>
        <v>-</v>
      </c>
      <c r="CM16" s="148" t="str">
        <f t="shared" si="39"/>
        <v>-</v>
      </c>
      <c r="CN16" s="148" t="str">
        <f t="shared" si="40"/>
        <v>-</v>
      </c>
      <c r="CO16" s="148" t="str">
        <f t="shared" si="41"/>
        <v>-</v>
      </c>
      <c r="CP16" s="148" t="str">
        <f t="shared" si="42"/>
        <v>-</v>
      </c>
      <c r="CQ16" s="148" t="str">
        <f t="shared" si="43"/>
        <v>-</v>
      </c>
      <c r="CR16" s="149" t="str">
        <f t="shared" si="44"/>
        <v>-</v>
      </c>
      <c r="CS16" s="83">
        <f t="shared" si="45"/>
        <v>0</v>
      </c>
      <c r="CT16" s="87">
        <f aca="true" t="shared" si="66" ref="CT16:CT31">Y16-K16-L16-V16</f>
        <v>0</v>
      </c>
      <c r="CU16" s="87">
        <f aca="true" t="shared" si="67" ref="CU16:CU31">AU16-AR16</f>
        <v>0</v>
      </c>
      <c r="CV16" s="87">
        <f aca="true" t="shared" si="68" ref="CV16:CV31">CU16-CT16</f>
        <v>0</v>
      </c>
      <c r="CW16" s="87">
        <f aca="true" t="shared" si="69" ref="CW16:CW31">-V16+AR16</f>
        <v>0</v>
      </c>
      <c r="CX16" s="87">
        <f aca="true" t="shared" si="70" ref="CX16:CX31">CV16+CW16</f>
        <v>0</v>
      </c>
      <c r="CY16" s="87">
        <f aca="true" t="shared" si="71" ref="CY16:CY31">CX16-K16-L16</f>
        <v>0</v>
      </c>
      <c r="CZ16" s="87">
        <f aca="true" t="shared" si="72" ref="CZ16:CZ31">BR16-BP16</f>
        <v>0</v>
      </c>
      <c r="DA16" s="87">
        <f aca="true" t="shared" si="73" ref="DA16:DA31">K16+L16</f>
        <v>0</v>
      </c>
      <c r="DB16" s="87">
        <f aca="true" t="shared" si="74" ref="DB16:DB31">-CZ16+DA16+CY16</f>
        <v>0</v>
      </c>
      <c r="DC16" s="87">
        <f aca="true" t="shared" si="75" ref="DC16:DC31">-BP16-DA16</f>
        <v>0</v>
      </c>
      <c r="DD16" s="87">
        <f aca="true" t="shared" si="76" ref="DD16:DD31">DB16+DC16+BR16</f>
        <v>0</v>
      </c>
      <c r="DE16" s="87">
        <f aca="true" t="shared" si="77" ref="DE16:DE31">Z16+AA16+AB16</f>
        <v>0</v>
      </c>
      <c r="DF16" s="87">
        <f aca="true" t="shared" si="78" ref="DF16:DF31">CS16/B16</f>
        <v>0</v>
      </c>
      <c r="DG16" s="87">
        <f aca="true" t="shared" si="79" ref="DG16:DG31">CH16/B16</f>
        <v>0</v>
      </c>
      <c r="DH16" s="87">
        <f aca="true" t="shared" si="80" ref="DH16:DH31">DE16/B16</f>
        <v>0</v>
      </c>
      <c r="DI16" s="88">
        <f aca="true" t="shared" si="81" ref="DI16:DI31">CZ16/B16</f>
        <v>0</v>
      </c>
      <c r="DJ16" s="83">
        <f aca="true" t="shared" si="82" ref="DJ16:DJ31">DB16/B16</f>
        <v>0</v>
      </c>
      <c r="DK16" s="151">
        <f t="shared" si="46"/>
        <v>0</v>
      </c>
      <c r="DL16" s="74"/>
      <c r="DM16" s="75"/>
    </row>
    <row r="17" spans="1:117" ht="12.75">
      <c r="A17" s="59" t="s">
        <v>10</v>
      </c>
      <c r="B17" s="48">
        <v>396</v>
      </c>
      <c r="C17" s="4">
        <v>1002149</v>
      </c>
      <c r="D17" s="76">
        <v>2530.68</v>
      </c>
      <c r="E17" s="76">
        <v>73.39</v>
      </c>
      <c r="F17" s="11"/>
      <c r="G17" s="14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f t="shared" si="0"/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f t="shared" si="49"/>
        <v>0</v>
      </c>
      <c r="X17" s="50">
        <v>0</v>
      </c>
      <c r="Y17" s="50">
        <f t="shared" si="50"/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f t="shared" si="51"/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f t="shared" si="52"/>
        <v>0</v>
      </c>
      <c r="AT17" s="4">
        <v>0</v>
      </c>
      <c r="AU17" s="4">
        <f t="shared" si="53"/>
        <v>0</v>
      </c>
      <c r="AV17" s="4">
        <v>0</v>
      </c>
      <c r="AW17" s="4">
        <v>0</v>
      </c>
      <c r="AX17" s="4">
        <f t="shared" si="54"/>
        <v>0</v>
      </c>
      <c r="AY17" s="50">
        <v>0</v>
      </c>
      <c r="AZ17" s="50">
        <v>0</v>
      </c>
      <c r="BA17" s="50">
        <v>0</v>
      </c>
      <c r="BB17" s="50">
        <v>0</v>
      </c>
      <c r="BC17" s="50">
        <v>0</v>
      </c>
      <c r="BD17" s="50">
        <v>0</v>
      </c>
      <c r="BE17" s="50">
        <v>0</v>
      </c>
      <c r="BF17" s="50">
        <f t="shared" si="55"/>
        <v>0</v>
      </c>
      <c r="BG17" s="50">
        <v>0</v>
      </c>
      <c r="BH17" s="50">
        <v>0</v>
      </c>
      <c r="BI17" s="50">
        <v>0</v>
      </c>
      <c r="BJ17" s="50">
        <v>0</v>
      </c>
      <c r="BK17" s="50">
        <v>0</v>
      </c>
      <c r="BL17" s="50">
        <v>0</v>
      </c>
      <c r="BM17" s="50">
        <v>0</v>
      </c>
      <c r="BN17" s="50">
        <v>0</v>
      </c>
      <c r="BO17" s="50">
        <f t="shared" si="56"/>
        <v>0</v>
      </c>
      <c r="BP17" s="50">
        <v>0</v>
      </c>
      <c r="BQ17" s="50">
        <v>0</v>
      </c>
      <c r="BR17" s="50">
        <v>0</v>
      </c>
      <c r="BS17" s="50">
        <f t="shared" si="57"/>
        <v>0</v>
      </c>
      <c r="BT17" s="4">
        <v>0</v>
      </c>
      <c r="BU17" s="4">
        <v>0</v>
      </c>
      <c r="BV17" s="4">
        <v>0</v>
      </c>
      <c r="BW17" s="4">
        <v>0</v>
      </c>
      <c r="BX17" s="4">
        <f t="shared" si="58"/>
        <v>0</v>
      </c>
      <c r="BY17" s="4">
        <v>0</v>
      </c>
      <c r="BZ17" s="4">
        <v>0</v>
      </c>
      <c r="CA17" s="4">
        <v>0</v>
      </c>
      <c r="CB17" s="4">
        <f t="shared" si="59"/>
        <v>0</v>
      </c>
      <c r="CC17" s="4">
        <f t="shared" si="60"/>
        <v>0</v>
      </c>
      <c r="CD17" s="81">
        <f t="shared" si="61"/>
        <v>0</v>
      </c>
      <c r="CE17" s="83">
        <f t="shared" si="62"/>
        <v>0</v>
      </c>
      <c r="CF17" s="83">
        <f t="shared" si="63"/>
        <v>0</v>
      </c>
      <c r="CG17" s="83">
        <f t="shared" si="35"/>
        <v>0</v>
      </c>
      <c r="CH17" s="83">
        <f t="shared" si="64"/>
        <v>0</v>
      </c>
      <c r="CI17" s="44">
        <f t="shared" si="65"/>
        <v>0</v>
      </c>
      <c r="CJ17" s="66" t="str">
        <f t="shared" si="36"/>
        <v>-</v>
      </c>
      <c r="CK17" s="66" t="str">
        <f t="shared" si="37"/>
        <v>-</v>
      </c>
      <c r="CL17" s="148" t="str">
        <f t="shared" si="38"/>
        <v>-</v>
      </c>
      <c r="CM17" s="148" t="str">
        <f t="shared" si="39"/>
        <v>-</v>
      </c>
      <c r="CN17" s="148" t="str">
        <f t="shared" si="40"/>
        <v>-</v>
      </c>
      <c r="CO17" s="148" t="str">
        <f t="shared" si="41"/>
        <v>-</v>
      </c>
      <c r="CP17" s="148" t="str">
        <f t="shared" si="42"/>
        <v>-</v>
      </c>
      <c r="CQ17" s="148" t="str">
        <f t="shared" si="43"/>
        <v>-</v>
      </c>
      <c r="CR17" s="149" t="str">
        <f t="shared" si="44"/>
        <v>-</v>
      </c>
      <c r="CS17" s="83">
        <f t="shared" si="45"/>
        <v>0</v>
      </c>
      <c r="CT17" s="87">
        <f t="shared" si="66"/>
        <v>0</v>
      </c>
      <c r="CU17" s="87">
        <f t="shared" si="67"/>
        <v>0</v>
      </c>
      <c r="CV17" s="87">
        <f t="shared" si="68"/>
        <v>0</v>
      </c>
      <c r="CW17" s="87">
        <f t="shared" si="69"/>
        <v>0</v>
      </c>
      <c r="CX17" s="87">
        <f t="shared" si="70"/>
        <v>0</v>
      </c>
      <c r="CY17" s="87">
        <f t="shared" si="71"/>
        <v>0</v>
      </c>
      <c r="CZ17" s="87">
        <f t="shared" si="72"/>
        <v>0</v>
      </c>
      <c r="DA17" s="87">
        <f t="shared" si="73"/>
        <v>0</v>
      </c>
      <c r="DB17" s="87">
        <f t="shared" si="74"/>
        <v>0</v>
      </c>
      <c r="DC17" s="87">
        <f t="shared" si="75"/>
        <v>0</v>
      </c>
      <c r="DD17" s="87">
        <f t="shared" si="76"/>
        <v>0</v>
      </c>
      <c r="DE17" s="87">
        <f t="shared" si="77"/>
        <v>0</v>
      </c>
      <c r="DF17" s="87">
        <f t="shared" si="78"/>
        <v>0</v>
      </c>
      <c r="DG17" s="87">
        <f t="shared" si="79"/>
        <v>0</v>
      </c>
      <c r="DH17" s="87">
        <f t="shared" si="80"/>
        <v>0</v>
      </c>
      <c r="DI17" s="88">
        <f t="shared" si="81"/>
        <v>0</v>
      </c>
      <c r="DJ17" s="83">
        <f t="shared" si="82"/>
        <v>0</v>
      </c>
      <c r="DK17" s="151">
        <f t="shared" si="46"/>
        <v>0</v>
      </c>
      <c r="DL17" s="71"/>
      <c r="DM17" s="72"/>
    </row>
    <row r="18" spans="1:117" ht="12.75">
      <c r="A18" s="58" t="s">
        <v>11</v>
      </c>
      <c r="B18" s="53">
        <v>1057</v>
      </c>
      <c r="C18" s="45">
        <v>7415796</v>
      </c>
      <c r="D18" s="73">
        <v>7015.89</v>
      </c>
      <c r="E18" s="73">
        <v>203.47</v>
      </c>
      <c r="F18" s="135"/>
      <c r="G18" s="141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50">
        <f t="shared" si="0"/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9">
        <v>0</v>
      </c>
      <c r="W18" s="50">
        <f t="shared" si="49"/>
        <v>0</v>
      </c>
      <c r="X18" s="49">
        <v>0</v>
      </c>
      <c r="Y18" s="50">
        <f t="shared" si="50"/>
        <v>0</v>
      </c>
      <c r="Z18" s="49">
        <v>0</v>
      </c>
      <c r="AA18" s="49">
        <v>0</v>
      </c>
      <c r="AB18" s="49">
        <v>0</v>
      </c>
      <c r="AC18" s="49">
        <v>0</v>
      </c>
      <c r="AD18" s="49">
        <v>0</v>
      </c>
      <c r="AE18" s="50">
        <f t="shared" si="51"/>
        <v>0</v>
      </c>
      <c r="AF18" s="49">
        <v>0</v>
      </c>
      <c r="AG18" s="49">
        <v>0</v>
      </c>
      <c r="AH18" s="49">
        <v>0</v>
      </c>
      <c r="AI18" s="49">
        <v>0</v>
      </c>
      <c r="AJ18" s="49">
        <v>0</v>
      </c>
      <c r="AK18" s="49">
        <v>0</v>
      </c>
      <c r="AL18" s="49">
        <v>0</v>
      </c>
      <c r="AM18" s="49">
        <v>0</v>
      </c>
      <c r="AN18" s="45">
        <v>0</v>
      </c>
      <c r="AO18" s="45">
        <v>0</v>
      </c>
      <c r="AP18" s="45">
        <v>0</v>
      </c>
      <c r="AQ18" s="45">
        <v>0</v>
      </c>
      <c r="AR18" s="45">
        <v>0</v>
      </c>
      <c r="AS18" s="4">
        <f t="shared" si="52"/>
        <v>0</v>
      </c>
      <c r="AT18" s="45">
        <v>0</v>
      </c>
      <c r="AU18" s="4">
        <f t="shared" si="53"/>
        <v>0</v>
      </c>
      <c r="AV18" s="45">
        <v>0</v>
      </c>
      <c r="AW18" s="45">
        <v>0</v>
      </c>
      <c r="AX18" s="4">
        <f t="shared" si="54"/>
        <v>0</v>
      </c>
      <c r="AY18" s="49">
        <v>0</v>
      </c>
      <c r="AZ18" s="49">
        <v>0</v>
      </c>
      <c r="BA18" s="49">
        <v>0</v>
      </c>
      <c r="BB18" s="49">
        <v>0</v>
      </c>
      <c r="BC18" s="49">
        <v>0</v>
      </c>
      <c r="BD18" s="49">
        <v>0</v>
      </c>
      <c r="BE18" s="49">
        <v>0</v>
      </c>
      <c r="BF18" s="50">
        <f t="shared" si="55"/>
        <v>0</v>
      </c>
      <c r="BG18" s="49">
        <v>0</v>
      </c>
      <c r="BH18" s="49">
        <v>0</v>
      </c>
      <c r="BI18" s="49">
        <v>0</v>
      </c>
      <c r="BJ18" s="49">
        <v>0</v>
      </c>
      <c r="BK18" s="49">
        <v>0</v>
      </c>
      <c r="BL18" s="49">
        <v>0</v>
      </c>
      <c r="BM18" s="49">
        <v>0</v>
      </c>
      <c r="BN18" s="49">
        <v>0</v>
      </c>
      <c r="BO18" s="50">
        <f t="shared" si="56"/>
        <v>0</v>
      </c>
      <c r="BP18" s="49">
        <v>0</v>
      </c>
      <c r="BQ18" s="49">
        <v>0</v>
      </c>
      <c r="BR18" s="49">
        <v>0</v>
      </c>
      <c r="BS18" s="50">
        <f t="shared" si="57"/>
        <v>0</v>
      </c>
      <c r="BT18" s="45">
        <v>0</v>
      </c>
      <c r="BU18" s="45">
        <v>0</v>
      </c>
      <c r="BV18" s="45">
        <v>0</v>
      </c>
      <c r="BW18" s="45">
        <v>0</v>
      </c>
      <c r="BX18" s="4">
        <f t="shared" si="58"/>
        <v>0</v>
      </c>
      <c r="BY18" s="45">
        <v>0</v>
      </c>
      <c r="BZ18" s="45">
        <v>0</v>
      </c>
      <c r="CA18" s="45">
        <v>0</v>
      </c>
      <c r="CB18" s="4">
        <f t="shared" si="59"/>
        <v>0</v>
      </c>
      <c r="CC18" s="4">
        <f t="shared" si="60"/>
        <v>0</v>
      </c>
      <c r="CD18" s="81">
        <f t="shared" si="61"/>
        <v>0</v>
      </c>
      <c r="CE18" s="83">
        <f t="shared" si="62"/>
        <v>0</v>
      </c>
      <c r="CF18" s="83">
        <f t="shared" si="63"/>
        <v>0</v>
      </c>
      <c r="CG18" s="83">
        <f t="shared" si="35"/>
        <v>0</v>
      </c>
      <c r="CH18" s="83">
        <f t="shared" si="64"/>
        <v>0</v>
      </c>
      <c r="CI18" s="44">
        <f t="shared" si="65"/>
        <v>0</v>
      </c>
      <c r="CJ18" s="66" t="str">
        <f t="shared" si="36"/>
        <v>-</v>
      </c>
      <c r="CK18" s="66" t="str">
        <f t="shared" si="37"/>
        <v>-</v>
      </c>
      <c r="CL18" s="148" t="str">
        <f t="shared" si="38"/>
        <v>-</v>
      </c>
      <c r="CM18" s="148" t="str">
        <f t="shared" si="39"/>
        <v>-</v>
      </c>
      <c r="CN18" s="148" t="str">
        <f t="shared" si="40"/>
        <v>-</v>
      </c>
      <c r="CO18" s="148" t="str">
        <f t="shared" si="41"/>
        <v>-</v>
      </c>
      <c r="CP18" s="148" t="str">
        <f t="shared" si="42"/>
        <v>-</v>
      </c>
      <c r="CQ18" s="148" t="str">
        <f t="shared" si="43"/>
        <v>-</v>
      </c>
      <c r="CR18" s="149" t="str">
        <f t="shared" si="44"/>
        <v>-</v>
      </c>
      <c r="CS18" s="83">
        <f t="shared" si="45"/>
        <v>0</v>
      </c>
      <c r="CT18" s="87">
        <f t="shared" si="66"/>
        <v>0</v>
      </c>
      <c r="CU18" s="87">
        <f t="shared" si="67"/>
        <v>0</v>
      </c>
      <c r="CV18" s="87">
        <f t="shared" si="68"/>
        <v>0</v>
      </c>
      <c r="CW18" s="87">
        <f t="shared" si="69"/>
        <v>0</v>
      </c>
      <c r="CX18" s="87">
        <f t="shared" si="70"/>
        <v>0</v>
      </c>
      <c r="CY18" s="87">
        <f t="shared" si="71"/>
        <v>0</v>
      </c>
      <c r="CZ18" s="87">
        <f t="shared" si="72"/>
        <v>0</v>
      </c>
      <c r="DA18" s="87">
        <f t="shared" si="73"/>
        <v>0</v>
      </c>
      <c r="DB18" s="87">
        <f t="shared" si="74"/>
        <v>0</v>
      </c>
      <c r="DC18" s="87">
        <f t="shared" si="75"/>
        <v>0</v>
      </c>
      <c r="DD18" s="87">
        <f t="shared" si="76"/>
        <v>0</v>
      </c>
      <c r="DE18" s="87">
        <f t="shared" si="77"/>
        <v>0</v>
      </c>
      <c r="DF18" s="87">
        <f t="shared" si="78"/>
        <v>0</v>
      </c>
      <c r="DG18" s="87">
        <f t="shared" si="79"/>
        <v>0</v>
      </c>
      <c r="DH18" s="87">
        <f t="shared" si="80"/>
        <v>0</v>
      </c>
      <c r="DI18" s="88">
        <f t="shared" si="81"/>
        <v>0</v>
      </c>
      <c r="DJ18" s="83">
        <f t="shared" si="82"/>
        <v>0</v>
      </c>
      <c r="DK18" s="151">
        <f t="shared" si="46"/>
        <v>0</v>
      </c>
      <c r="DL18" s="74"/>
      <c r="DM18" s="75"/>
    </row>
    <row r="19" spans="1:117" ht="12.75">
      <c r="A19" s="59" t="s">
        <v>35</v>
      </c>
      <c r="B19" s="48">
        <v>2879</v>
      </c>
      <c r="C19" s="4">
        <v>9157502</v>
      </c>
      <c r="D19" s="76">
        <v>3180.79</v>
      </c>
      <c r="E19" s="76">
        <v>92.25</v>
      </c>
      <c r="F19" s="11"/>
      <c r="G19" s="140">
        <v>256644.4</v>
      </c>
      <c r="H19" s="50">
        <v>460699.35</v>
      </c>
      <c r="I19" s="50">
        <v>24925.7</v>
      </c>
      <c r="J19" s="50">
        <v>49249</v>
      </c>
      <c r="K19" s="50">
        <v>19789</v>
      </c>
      <c r="L19" s="50">
        <v>0</v>
      </c>
      <c r="M19" s="50">
        <f t="shared" si="0"/>
        <v>19789</v>
      </c>
      <c r="N19" s="50">
        <v>0</v>
      </c>
      <c r="O19" s="50">
        <v>0</v>
      </c>
      <c r="P19" s="50">
        <v>72992.85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f t="shared" si="49"/>
        <v>0</v>
      </c>
      <c r="X19" s="50">
        <v>5117.55</v>
      </c>
      <c r="Y19" s="50">
        <f t="shared" si="50"/>
        <v>889417.85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f t="shared" si="51"/>
        <v>0</v>
      </c>
      <c r="AF19" s="50">
        <v>0</v>
      </c>
      <c r="AG19" s="50">
        <v>402683.35</v>
      </c>
      <c r="AH19" s="50">
        <v>103605</v>
      </c>
      <c r="AI19" s="50">
        <v>173434.7</v>
      </c>
      <c r="AJ19" s="50">
        <v>0</v>
      </c>
      <c r="AK19" s="50">
        <v>0</v>
      </c>
      <c r="AL19" s="50">
        <v>413756.6</v>
      </c>
      <c r="AM19" s="50">
        <v>0</v>
      </c>
      <c r="AN19" s="4">
        <v>0</v>
      </c>
      <c r="AO19" s="4">
        <v>8344</v>
      </c>
      <c r="AP19" s="4">
        <v>0</v>
      </c>
      <c r="AQ19" s="4">
        <v>0</v>
      </c>
      <c r="AR19" s="4">
        <v>0</v>
      </c>
      <c r="AS19" s="4">
        <f t="shared" si="52"/>
        <v>8344</v>
      </c>
      <c r="AT19" s="4">
        <v>5117.55</v>
      </c>
      <c r="AU19" s="4">
        <f t="shared" si="53"/>
        <v>1003336.2</v>
      </c>
      <c r="AV19" s="4">
        <v>113918.35</v>
      </c>
      <c r="AW19" s="4">
        <v>0</v>
      </c>
      <c r="AX19" s="4">
        <f t="shared" si="54"/>
        <v>2.9103830456733704E-11</v>
      </c>
      <c r="AY19" s="50">
        <v>51526.85</v>
      </c>
      <c r="AZ19" s="50">
        <v>68375.2</v>
      </c>
      <c r="BA19" s="50">
        <v>0</v>
      </c>
      <c r="BB19" s="50">
        <v>0</v>
      </c>
      <c r="BC19" s="50">
        <v>0</v>
      </c>
      <c r="BD19" s="50">
        <v>0</v>
      </c>
      <c r="BE19" s="50">
        <v>0</v>
      </c>
      <c r="BF19" s="50">
        <f t="shared" si="55"/>
        <v>68375.2</v>
      </c>
      <c r="BG19" s="50">
        <v>0</v>
      </c>
      <c r="BH19" s="50">
        <v>0</v>
      </c>
      <c r="BI19" s="50">
        <v>0</v>
      </c>
      <c r="BJ19" s="50">
        <v>0</v>
      </c>
      <c r="BK19" s="50">
        <v>0</v>
      </c>
      <c r="BL19" s="50">
        <v>0</v>
      </c>
      <c r="BM19" s="50">
        <v>2804.6</v>
      </c>
      <c r="BN19" s="50">
        <v>0</v>
      </c>
      <c r="BO19" s="50">
        <f t="shared" si="56"/>
        <v>2804.6</v>
      </c>
      <c r="BP19" s="50">
        <v>2804.6</v>
      </c>
      <c r="BQ19" s="50">
        <v>0</v>
      </c>
      <c r="BR19" s="50">
        <v>68375.2</v>
      </c>
      <c r="BS19" s="50">
        <f t="shared" si="57"/>
        <v>0</v>
      </c>
      <c r="BT19" s="4">
        <v>4921226.35</v>
      </c>
      <c r="BU19" s="4">
        <v>138169</v>
      </c>
      <c r="BV19" s="4">
        <v>0</v>
      </c>
      <c r="BW19" s="4">
        <v>0</v>
      </c>
      <c r="BX19" s="4">
        <f t="shared" si="58"/>
        <v>5059395.35</v>
      </c>
      <c r="BY19" s="4">
        <v>189316.6</v>
      </c>
      <c r="BZ19" s="4">
        <v>649606.55</v>
      </c>
      <c r="CA19" s="4">
        <v>4220472.2</v>
      </c>
      <c r="CB19" s="4">
        <f t="shared" si="59"/>
        <v>5059395.350000001</v>
      </c>
      <c r="CC19" s="4">
        <f t="shared" si="60"/>
        <v>0</v>
      </c>
      <c r="CD19" s="81">
        <f t="shared" si="61"/>
        <v>133707.35</v>
      </c>
      <c r="CE19" s="83">
        <f t="shared" si="62"/>
        <v>125363.35</v>
      </c>
      <c r="CF19" s="83">
        <f t="shared" si="63"/>
        <v>65570.59999999999</v>
      </c>
      <c r="CG19" s="83">
        <f t="shared" si="35"/>
        <v>989874.6499999999</v>
      </c>
      <c r="CH19" s="83">
        <f t="shared" si="64"/>
        <v>-222625.8</v>
      </c>
      <c r="CI19" s="44">
        <f t="shared" si="65"/>
        <v>-202836.8</v>
      </c>
      <c r="CJ19" s="66">
        <f t="shared" si="36"/>
        <v>2.0391356797101143</v>
      </c>
      <c r="CK19" s="66">
        <f t="shared" si="37"/>
        <v>1.9118835270685341</v>
      </c>
      <c r="CL19" s="148">
        <f t="shared" si="38"/>
        <v>0.13507503197500817</v>
      </c>
      <c r="CM19" s="148">
        <f t="shared" si="39"/>
        <v>0.12664568185476818</v>
      </c>
      <c r="CN19" s="148">
        <f t="shared" si="40"/>
        <v>-0.22490302181190316</v>
      </c>
      <c r="CO19" s="148">
        <f t="shared" si="41"/>
        <v>-0.20491160168613268</v>
      </c>
      <c r="CP19" s="148">
        <f t="shared" si="42"/>
        <v>0.12528013775813823</v>
      </c>
      <c r="CQ19" s="148">
        <f t="shared" si="43"/>
        <v>0.12528013775813823</v>
      </c>
      <c r="CR19" s="149">
        <f t="shared" si="44"/>
        <v>37.74555920849275</v>
      </c>
      <c r="CS19" s="83">
        <f t="shared" si="45"/>
        <v>4731909.75</v>
      </c>
      <c r="CT19" s="87">
        <f t="shared" si="66"/>
        <v>869628.85</v>
      </c>
      <c r="CU19" s="87">
        <f t="shared" si="67"/>
        <v>1003336.2</v>
      </c>
      <c r="CV19" s="87">
        <f t="shared" si="68"/>
        <v>133707.34999999998</v>
      </c>
      <c r="CW19" s="87">
        <f t="shared" si="69"/>
        <v>0</v>
      </c>
      <c r="CX19" s="87">
        <f t="shared" si="70"/>
        <v>133707.34999999998</v>
      </c>
      <c r="CY19" s="87">
        <f t="shared" si="71"/>
        <v>113918.34999999998</v>
      </c>
      <c r="CZ19" s="87">
        <f t="shared" si="72"/>
        <v>65570.59999999999</v>
      </c>
      <c r="DA19" s="87">
        <f t="shared" si="73"/>
        <v>19789</v>
      </c>
      <c r="DB19" s="87">
        <f t="shared" si="74"/>
        <v>68136.74999999999</v>
      </c>
      <c r="DC19" s="87">
        <f t="shared" si="75"/>
        <v>-22593.6</v>
      </c>
      <c r="DD19" s="87">
        <f t="shared" si="76"/>
        <v>113918.34999999998</v>
      </c>
      <c r="DE19" s="87">
        <f t="shared" si="77"/>
        <v>0</v>
      </c>
      <c r="DF19" s="87">
        <f t="shared" si="78"/>
        <v>1643.594911427579</v>
      </c>
      <c r="DG19" s="87">
        <f t="shared" si="79"/>
        <v>-77.32747481764501</v>
      </c>
      <c r="DH19" s="87">
        <f t="shared" si="80"/>
        <v>0</v>
      </c>
      <c r="DI19" s="88">
        <f t="shared" si="81"/>
        <v>22.77547759638763</v>
      </c>
      <c r="DJ19" s="83">
        <f t="shared" si="82"/>
        <v>23.666811392844732</v>
      </c>
      <c r="DK19" s="151">
        <f t="shared" si="46"/>
        <v>4082303.2</v>
      </c>
      <c r="DL19" s="71"/>
      <c r="DM19" s="72"/>
    </row>
    <row r="20" spans="1:117" ht="12.75">
      <c r="A20" s="58" t="s">
        <v>12</v>
      </c>
      <c r="B20" s="53">
        <v>468</v>
      </c>
      <c r="C20" s="45">
        <v>1159358</v>
      </c>
      <c r="D20" s="73">
        <v>2477.26</v>
      </c>
      <c r="E20" s="73">
        <v>71.85</v>
      </c>
      <c r="F20" s="135"/>
      <c r="G20" s="141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50">
        <f t="shared" si="0"/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49">
        <v>0</v>
      </c>
      <c r="W20" s="50">
        <f t="shared" si="49"/>
        <v>0</v>
      </c>
      <c r="X20" s="49">
        <v>0</v>
      </c>
      <c r="Y20" s="50">
        <f t="shared" si="50"/>
        <v>0</v>
      </c>
      <c r="Z20" s="49">
        <v>0</v>
      </c>
      <c r="AA20" s="49">
        <v>0</v>
      </c>
      <c r="AB20" s="49">
        <v>0</v>
      </c>
      <c r="AC20" s="49">
        <v>0</v>
      </c>
      <c r="AD20" s="49">
        <v>0</v>
      </c>
      <c r="AE20" s="50">
        <f t="shared" si="51"/>
        <v>0</v>
      </c>
      <c r="AF20" s="49">
        <v>0</v>
      </c>
      <c r="AG20" s="49">
        <v>0</v>
      </c>
      <c r="AH20" s="49">
        <v>0</v>
      </c>
      <c r="AI20" s="49">
        <v>0</v>
      </c>
      <c r="AJ20" s="49">
        <v>0</v>
      </c>
      <c r="AK20" s="49">
        <v>0</v>
      </c>
      <c r="AL20" s="49">
        <v>0</v>
      </c>
      <c r="AM20" s="49">
        <v>0</v>
      </c>
      <c r="AN20" s="45">
        <v>0</v>
      </c>
      <c r="AO20" s="45">
        <v>0</v>
      </c>
      <c r="AP20" s="45">
        <v>0</v>
      </c>
      <c r="AQ20" s="45">
        <v>0</v>
      </c>
      <c r="AR20" s="45">
        <v>0</v>
      </c>
      <c r="AS20" s="4">
        <f t="shared" si="52"/>
        <v>0</v>
      </c>
      <c r="AT20" s="45">
        <v>0</v>
      </c>
      <c r="AU20" s="4">
        <f t="shared" si="53"/>
        <v>0</v>
      </c>
      <c r="AV20" s="45">
        <v>0</v>
      </c>
      <c r="AW20" s="45">
        <v>0</v>
      </c>
      <c r="AX20" s="4">
        <f t="shared" si="54"/>
        <v>0</v>
      </c>
      <c r="AY20" s="49">
        <v>0</v>
      </c>
      <c r="AZ20" s="49">
        <v>0</v>
      </c>
      <c r="BA20" s="49">
        <v>0</v>
      </c>
      <c r="BB20" s="49">
        <v>0</v>
      </c>
      <c r="BC20" s="49">
        <v>0</v>
      </c>
      <c r="BD20" s="49">
        <v>0</v>
      </c>
      <c r="BE20" s="49">
        <v>0</v>
      </c>
      <c r="BF20" s="50">
        <f t="shared" si="55"/>
        <v>0</v>
      </c>
      <c r="BG20" s="49">
        <v>0</v>
      </c>
      <c r="BH20" s="49">
        <v>0</v>
      </c>
      <c r="BI20" s="49">
        <v>0</v>
      </c>
      <c r="BJ20" s="49">
        <v>0</v>
      </c>
      <c r="BK20" s="49">
        <v>0</v>
      </c>
      <c r="BL20" s="49">
        <v>0</v>
      </c>
      <c r="BM20" s="49">
        <v>0</v>
      </c>
      <c r="BN20" s="49">
        <v>0</v>
      </c>
      <c r="BO20" s="50">
        <f t="shared" si="56"/>
        <v>0</v>
      </c>
      <c r="BP20" s="49">
        <v>0</v>
      </c>
      <c r="BQ20" s="49">
        <v>0</v>
      </c>
      <c r="BR20" s="49">
        <v>0</v>
      </c>
      <c r="BS20" s="50">
        <f t="shared" si="57"/>
        <v>0</v>
      </c>
      <c r="BT20" s="45">
        <v>0</v>
      </c>
      <c r="BU20" s="45">
        <v>0</v>
      </c>
      <c r="BV20" s="45">
        <v>0</v>
      </c>
      <c r="BW20" s="45">
        <v>0</v>
      </c>
      <c r="BX20" s="4">
        <f t="shared" si="58"/>
        <v>0</v>
      </c>
      <c r="BY20" s="45">
        <v>0</v>
      </c>
      <c r="BZ20" s="45">
        <v>0</v>
      </c>
      <c r="CA20" s="45">
        <v>0</v>
      </c>
      <c r="CB20" s="4">
        <f t="shared" si="59"/>
        <v>0</v>
      </c>
      <c r="CC20" s="4">
        <f t="shared" si="60"/>
        <v>0</v>
      </c>
      <c r="CD20" s="81">
        <f t="shared" si="61"/>
        <v>0</v>
      </c>
      <c r="CE20" s="83">
        <f t="shared" si="62"/>
        <v>0</v>
      </c>
      <c r="CF20" s="83">
        <f t="shared" si="63"/>
        <v>0</v>
      </c>
      <c r="CG20" s="83">
        <f t="shared" si="35"/>
        <v>0</v>
      </c>
      <c r="CH20" s="83">
        <f t="shared" si="64"/>
        <v>0</v>
      </c>
      <c r="CI20" s="44">
        <f t="shared" si="65"/>
        <v>0</v>
      </c>
      <c r="CJ20" s="66" t="str">
        <f t="shared" si="36"/>
        <v>-</v>
      </c>
      <c r="CK20" s="66" t="str">
        <f t="shared" si="37"/>
        <v>-</v>
      </c>
      <c r="CL20" s="148" t="str">
        <f t="shared" si="38"/>
        <v>-</v>
      </c>
      <c r="CM20" s="148" t="str">
        <f t="shared" si="39"/>
        <v>-</v>
      </c>
      <c r="CN20" s="148" t="str">
        <f t="shared" si="40"/>
        <v>-</v>
      </c>
      <c r="CO20" s="148" t="str">
        <f t="shared" si="41"/>
        <v>-</v>
      </c>
      <c r="CP20" s="148" t="str">
        <f t="shared" si="42"/>
        <v>-</v>
      </c>
      <c r="CQ20" s="148" t="str">
        <f t="shared" si="43"/>
        <v>-</v>
      </c>
      <c r="CR20" s="149" t="str">
        <f t="shared" si="44"/>
        <v>-</v>
      </c>
      <c r="CS20" s="83">
        <f t="shared" si="45"/>
        <v>0</v>
      </c>
      <c r="CT20" s="87">
        <f t="shared" si="66"/>
        <v>0</v>
      </c>
      <c r="CU20" s="87">
        <f t="shared" si="67"/>
        <v>0</v>
      </c>
      <c r="CV20" s="87">
        <f t="shared" si="68"/>
        <v>0</v>
      </c>
      <c r="CW20" s="87">
        <f t="shared" si="69"/>
        <v>0</v>
      </c>
      <c r="CX20" s="87">
        <f t="shared" si="70"/>
        <v>0</v>
      </c>
      <c r="CY20" s="87">
        <f t="shared" si="71"/>
        <v>0</v>
      </c>
      <c r="CZ20" s="87">
        <f t="shared" si="72"/>
        <v>0</v>
      </c>
      <c r="DA20" s="87">
        <f t="shared" si="73"/>
        <v>0</v>
      </c>
      <c r="DB20" s="87">
        <f t="shared" si="74"/>
        <v>0</v>
      </c>
      <c r="DC20" s="87">
        <f t="shared" si="75"/>
        <v>0</v>
      </c>
      <c r="DD20" s="87">
        <f t="shared" si="76"/>
        <v>0</v>
      </c>
      <c r="DE20" s="87">
        <f t="shared" si="77"/>
        <v>0</v>
      </c>
      <c r="DF20" s="87">
        <f t="shared" si="78"/>
        <v>0</v>
      </c>
      <c r="DG20" s="87">
        <f t="shared" si="79"/>
        <v>0</v>
      </c>
      <c r="DH20" s="87">
        <f t="shared" si="80"/>
        <v>0</v>
      </c>
      <c r="DI20" s="88">
        <f t="shared" si="81"/>
        <v>0</v>
      </c>
      <c r="DJ20" s="83">
        <f t="shared" si="82"/>
        <v>0</v>
      </c>
      <c r="DK20" s="151">
        <f t="shared" si="46"/>
        <v>0</v>
      </c>
      <c r="DL20" s="74"/>
      <c r="DM20" s="75"/>
    </row>
    <row r="21" spans="1:117" ht="12.75">
      <c r="A21" s="59" t="s">
        <v>13</v>
      </c>
      <c r="B21" s="48">
        <v>3948</v>
      </c>
      <c r="C21" s="4">
        <v>18979780</v>
      </c>
      <c r="D21" s="76">
        <v>4807.44</v>
      </c>
      <c r="E21" s="76">
        <v>139.42</v>
      </c>
      <c r="F21" s="11"/>
      <c r="G21" s="14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f t="shared" si="0"/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f t="shared" si="49"/>
        <v>0</v>
      </c>
      <c r="X21" s="50">
        <v>0</v>
      </c>
      <c r="Y21" s="50">
        <f t="shared" si="50"/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f t="shared" si="51"/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f t="shared" si="52"/>
        <v>0</v>
      </c>
      <c r="AT21" s="4">
        <v>0</v>
      </c>
      <c r="AU21" s="4">
        <f t="shared" si="53"/>
        <v>0</v>
      </c>
      <c r="AV21" s="4">
        <v>0</v>
      </c>
      <c r="AW21" s="4">
        <v>0</v>
      </c>
      <c r="AX21" s="4">
        <f t="shared" si="54"/>
        <v>0</v>
      </c>
      <c r="AY21" s="50">
        <v>0</v>
      </c>
      <c r="AZ21" s="50">
        <v>0</v>
      </c>
      <c r="BA21" s="50">
        <v>0</v>
      </c>
      <c r="BB21" s="50">
        <v>0</v>
      </c>
      <c r="BC21" s="50">
        <v>0</v>
      </c>
      <c r="BD21" s="50">
        <v>0</v>
      </c>
      <c r="BE21" s="50">
        <v>0</v>
      </c>
      <c r="BF21" s="50">
        <f t="shared" si="55"/>
        <v>0</v>
      </c>
      <c r="BG21" s="50">
        <v>0</v>
      </c>
      <c r="BH21" s="50">
        <v>0</v>
      </c>
      <c r="BI21" s="50">
        <v>0</v>
      </c>
      <c r="BJ21" s="50">
        <v>0</v>
      </c>
      <c r="BK21" s="50">
        <v>0</v>
      </c>
      <c r="BL21" s="50">
        <v>0</v>
      </c>
      <c r="BM21" s="50">
        <v>0</v>
      </c>
      <c r="BN21" s="50">
        <v>0</v>
      </c>
      <c r="BO21" s="50">
        <f t="shared" si="56"/>
        <v>0</v>
      </c>
      <c r="BP21" s="50">
        <v>0</v>
      </c>
      <c r="BQ21" s="50">
        <v>0</v>
      </c>
      <c r="BR21" s="50">
        <v>0</v>
      </c>
      <c r="BS21" s="50">
        <f t="shared" si="57"/>
        <v>0</v>
      </c>
      <c r="BT21" s="4">
        <v>0</v>
      </c>
      <c r="BU21" s="4">
        <v>0</v>
      </c>
      <c r="BV21" s="4">
        <v>0</v>
      </c>
      <c r="BW21" s="4">
        <v>0</v>
      </c>
      <c r="BX21" s="4">
        <f t="shared" si="58"/>
        <v>0</v>
      </c>
      <c r="BY21" s="4">
        <v>0</v>
      </c>
      <c r="BZ21" s="4">
        <v>0</v>
      </c>
      <c r="CA21" s="4">
        <v>0</v>
      </c>
      <c r="CB21" s="4">
        <f t="shared" si="59"/>
        <v>0</v>
      </c>
      <c r="CC21" s="4">
        <f t="shared" si="60"/>
        <v>0</v>
      </c>
      <c r="CD21" s="81">
        <f t="shared" si="61"/>
        <v>0</v>
      </c>
      <c r="CE21" s="83">
        <f t="shared" si="62"/>
        <v>0</v>
      </c>
      <c r="CF21" s="83">
        <f t="shared" si="63"/>
        <v>0</v>
      </c>
      <c r="CG21" s="83">
        <f t="shared" si="35"/>
        <v>0</v>
      </c>
      <c r="CH21" s="83">
        <f t="shared" si="64"/>
        <v>0</v>
      </c>
      <c r="CI21" s="44">
        <f t="shared" si="65"/>
        <v>0</v>
      </c>
      <c r="CJ21" s="66" t="str">
        <f t="shared" si="36"/>
        <v>-</v>
      </c>
      <c r="CK21" s="66" t="str">
        <f t="shared" si="37"/>
        <v>-</v>
      </c>
      <c r="CL21" s="148" t="str">
        <f t="shared" si="38"/>
        <v>-</v>
      </c>
      <c r="CM21" s="148" t="str">
        <f t="shared" si="39"/>
        <v>-</v>
      </c>
      <c r="CN21" s="148" t="str">
        <f t="shared" si="40"/>
        <v>-</v>
      </c>
      <c r="CO21" s="148" t="str">
        <f t="shared" si="41"/>
        <v>-</v>
      </c>
      <c r="CP21" s="148" t="str">
        <f t="shared" si="42"/>
        <v>-</v>
      </c>
      <c r="CQ21" s="148" t="str">
        <f t="shared" si="43"/>
        <v>-</v>
      </c>
      <c r="CR21" s="149" t="str">
        <f t="shared" si="44"/>
        <v>-</v>
      </c>
      <c r="CS21" s="83">
        <f t="shared" si="45"/>
        <v>0</v>
      </c>
      <c r="CT21" s="87">
        <f t="shared" si="66"/>
        <v>0</v>
      </c>
      <c r="CU21" s="87">
        <f t="shared" si="67"/>
        <v>0</v>
      </c>
      <c r="CV21" s="87">
        <f t="shared" si="68"/>
        <v>0</v>
      </c>
      <c r="CW21" s="87">
        <f t="shared" si="69"/>
        <v>0</v>
      </c>
      <c r="CX21" s="87">
        <f t="shared" si="70"/>
        <v>0</v>
      </c>
      <c r="CY21" s="87">
        <f t="shared" si="71"/>
        <v>0</v>
      </c>
      <c r="CZ21" s="87">
        <f t="shared" si="72"/>
        <v>0</v>
      </c>
      <c r="DA21" s="87">
        <f t="shared" si="73"/>
        <v>0</v>
      </c>
      <c r="DB21" s="87">
        <f t="shared" si="74"/>
        <v>0</v>
      </c>
      <c r="DC21" s="87">
        <f t="shared" si="75"/>
        <v>0</v>
      </c>
      <c r="DD21" s="87">
        <f t="shared" si="76"/>
        <v>0</v>
      </c>
      <c r="DE21" s="87">
        <f t="shared" si="77"/>
        <v>0</v>
      </c>
      <c r="DF21" s="87">
        <f t="shared" si="78"/>
        <v>0</v>
      </c>
      <c r="DG21" s="87">
        <f t="shared" si="79"/>
        <v>0</v>
      </c>
      <c r="DH21" s="87">
        <f t="shared" si="80"/>
        <v>0</v>
      </c>
      <c r="DI21" s="88">
        <f t="shared" si="81"/>
        <v>0</v>
      </c>
      <c r="DJ21" s="83">
        <f t="shared" si="82"/>
        <v>0</v>
      </c>
      <c r="DK21" s="151">
        <f t="shared" si="46"/>
        <v>0</v>
      </c>
      <c r="DL21" s="71"/>
      <c r="DM21" s="72"/>
    </row>
    <row r="22" spans="1:117" ht="12.75">
      <c r="A22" s="58" t="s">
        <v>14</v>
      </c>
      <c r="B22" s="53">
        <v>2766</v>
      </c>
      <c r="C22" s="45">
        <v>9526953</v>
      </c>
      <c r="D22" s="73">
        <v>3444.31</v>
      </c>
      <c r="E22" s="73">
        <v>99.89</v>
      </c>
      <c r="F22" s="135"/>
      <c r="G22" s="141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50">
        <f t="shared" si="0"/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v>0</v>
      </c>
      <c r="U22" s="49">
        <v>0</v>
      </c>
      <c r="V22" s="49">
        <v>0</v>
      </c>
      <c r="W22" s="50">
        <f t="shared" si="49"/>
        <v>0</v>
      </c>
      <c r="X22" s="49">
        <v>0</v>
      </c>
      <c r="Y22" s="50">
        <f t="shared" si="50"/>
        <v>0</v>
      </c>
      <c r="Z22" s="49">
        <v>0</v>
      </c>
      <c r="AA22" s="49">
        <v>0</v>
      </c>
      <c r="AB22" s="49">
        <v>0</v>
      </c>
      <c r="AC22" s="49">
        <v>0</v>
      </c>
      <c r="AD22" s="49">
        <v>0</v>
      </c>
      <c r="AE22" s="50">
        <f t="shared" si="51"/>
        <v>0</v>
      </c>
      <c r="AF22" s="49">
        <v>0</v>
      </c>
      <c r="AG22" s="49">
        <v>0</v>
      </c>
      <c r="AH22" s="49">
        <v>0</v>
      </c>
      <c r="AI22" s="49">
        <v>0</v>
      </c>
      <c r="AJ22" s="49">
        <v>0</v>
      </c>
      <c r="AK22" s="49">
        <v>0</v>
      </c>
      <c r="AL22" s="49">
        <v>0</v>
      </c>
      <c r="AM22" s="49">
        <v>0</v>
      </c>
      <c r="AN22" s="45">
        <v>0</v>
      </c>
      <c r="AO22" s="45">
        <v>0</v>
      </c>
      <c r="AP22" s="45">
        <v>0</v>
      </c>
      <c r="AQ22" s="45">
        <v>0</v>
      </c>
      <c r="AR22" s="45">
        <v>0</v>
      </c>
      <c r="AS22" s="4">
        <f t="shared" si="52"/>
        <v>0</v>
      </c>
      <c r="AT22" s="45">
        <v>0</v>
      </c>
      <c r="AU22" s="4">
        <f t="shared" si="53"/>
        <v>0</v>
      </c>
      <c r="AV22" s="45">
        <v>0</v>
      </c>
      <c r="AW22" s="45">
        <v>0</v>
      </c>
      <c r="AX22" s="4">
        <f t="shared" si="54"/>
        <v>0</v>
      </c>
      <c r="AY22" s="49">
        <v>0</v>
      </c>
      <c r="AZ22" s="49">
        <v>0</v>
      </c>
      <c r="BA22" s="49">
        <v>0</v>
      </c>
      <c r="BB22" s="49">
        <v>0</v>
      </c>
      <c r="BC22" s="49">
        <v>0</v>
      </c>
      <c r="BD22" s="49">
        <v>0</v>
      </c>
      <c r="BE22" s="49">
        <v>0</v>
      </c>
      <c r="BF22" s="50">
        <f t="shared" si="55"/>
        <v>0</v>
      </c>
      <c r="BG22" s="49">
        <v>0</v>
      </c>
      <c r="BH22" s="49">
        <v>0</v>
      </c>
      <c r="BI22" s="49">
        <v>0</v>
      </c>
      <c r="BJ22" s="49">
        <v>0</v>
      </c>
      <c r="BK22" s="49">
        <v>0</v>
      </c>
      <c r="BL22" s="49">
        <v>0</v>
      </c>
      <c r="BM22" s="49">
        <v>0</v>
      </c>
      <c r="BN22" s="49">
        <v>0</v>
      </c>
      <c r="BO22" s="50">
        <f t="shared" si="56"/>
        <v>0</v>
      </c>
      <c r="BP22" s="49">
        <v>0</v>
      </c>
      <c r="BQ22" s="49">
        <v>0</v>
      </c>
      <c r="BR22" s="49">
        <v>0</v>
      </c>
      <c r="BS22" s="50">
        <f t="shared" si="57"/>
        <v>0</v>
      </c>
      <c r="BT22" s="45">
        <v>0</v>
      </c>
      <c r="BU22" s="45">
        <v>0</v>
      </c>
      <c r="BV22" s="45">
        <v>0</v>
      </c>
      <c r="BW22" s="45">
        <v>0</v>
      </c>
      <c r="BX22" s="4">
        <f t="shared" si="58"/>
        <v>0</v>
      </c>
      <c r="BY22" s="45">
        <v>0</v>
      </c>
      <c r="BZ22" s="45">
        <v>0</v>
      </c>
      <c r="CA22" s="45">
        <v>0</v>
      </c>
      <c r="CB22" s="4">
        <f t="shared" si="59"/>
        <v>0</v>
      </c>
      <c r="CC22" s="4">
        <f t="shared" si="60"/>
        <v>0</v>
      </c>
      <c r="CD22" s="81">
        <f t="shared" si="61"/>
        <v>0</v>
      </c>
      <c r="CE22" s="83">
        <f t="shared" si="62"/>
        <v>0</v>
      </c>
      <c r="CF22" s="83">
        <f t="shared" si="63"/>
        <v>0</v>
      </c>
      <c r="CG22" s="83">
        <f t="shared" si="35"/>
        <v>0</v>
      </c>
      <c r="CH22" s="83">
        <f t="shared" si="64"/>
        <v>0</v>
      </c>
      <c r="CI22" s="44">
        <f t="shared" si="65"/>
        <v>0</v>
      </c>
      <c r="CJ22" s="66" t="str">
        <f t="shared" si="36"/>
        <v>-</v>
      </c>
      <c r="CK22" s="66" t="str">
        <f t="shared" si="37"/>
        <v>-</v>
      </c>
      <c r="CL22" s="148" t="str">
        <f t="shared" si="38"/>
        <v>-</v>
      </c>
      <c r="CM22" s="148" t="str">
        <f t="shared" si="39"/>
        <v>-</v>
      </c>
      <c r="CN22" s="148" t="str">
        <f t="shared" si="40"/>
        <v>-</v>
      </c>
      <c r="CO22" s="148" t="str">
        <f t="shared" si="41"/>
        <v>-</v>
      </c>
      <c r="CP22" s="148" t="str">
        <f t="shared" si="42"/>
        <v>-</v>
      </c>
      <c r="CQ22" s="148" t="str">
        <f t="shared" si="43"/>
        <v>-</v>
      </c>
      <c r="CR22" s="149" t="str">
        <f t="shared" si="44"/>
        <v>-</v>
      </c>
      <c r="CS22" s="83">
        <f t="shared" si="45"/>
        <v>0</v>
      </c>
      <c r="CT22" s="87">
        <f t="shared" si="66"/>
        <v>0</v>
      </c>
      <c r="CU22" s="87">
        <f t="shared" si="67"/>
        <v>0</v>
      </c>
      <c r="CV22" s="87">
        <f t="shared" si="68"/>
        <v>0</v>
      </c>
      <c r="CW22" s="87">
        <f t="shared" si="69"/>
        <v>0</v>
      </c>
      <c r="CX22" s="87">
        <f t="shared" si="70"/>
        <v>0</v>
      </c>
      <c r="CY22" s="87">
        <f t="shared" si="71"/>
        <v>0</v>
      </c>
      <c r="CZ22" s="87">
        <f t="shared" si="72"/>
        <v>0</v>
      </c>
      <c r="DA22" s="87">
        <f t="shared" si="73"/>
        <v>0</v>
      </c>
      <c r="DB22" s="87">
        <f t="shared" si="74"/>
        <v>0</v>
      </c>
      <c r="DC22" s="87">
        <f t="shared" si="75"/>
        <v>0</v>
      </c>
      <c r="DD22" s="87">
        <f t="shared" si="76"/>
        <v>0</v>
      </c>
      <c r="DE22" s="87">
        <f t="shared" si="77"/>
        <v>0</v>
      </c>
      <c r="DF22" s="87">
        <f t="shared" si="78"/>
        <v>0</v>
      </c>
      <c r="DG22" s="87">
        <f t="shared" si="79"/>
        <v>0</v>
      </c>
      <c r="DH22" s="87">
        <f t="shared" si="80"/>
        <v>0</v>
      </c>
      <c r="DI22" s="88">
        <f t="shared" si="81"/>
        <v>0</v>
      </c>
      <c r="DJ22" s="83">
        <f t="shared" si="82"/>
        <v>0</v>
      </c>
      <c r="DK22" s="151">
        <f t="shared" si="46"/>
        <v>0</v>
      </c>
      <c r="DL22" s="74"/>
      <c r="DM22" s="75"/>
    </row>
    <row r="23" spans="1:117" ht="12.75">
      <c r="A23" s="59" t="s">
        <v>15</v>
      </c>
      <c r="B23" s="48">
        <v>253</v>
      </c>
      <c r="C23" s="4">
        <v>669276</v>
      </c>
      <c r="D23" s="76">
        <v>2645.36</v>
      </c>
      <c r="E23" s="76">
        <v>76.72</v>
      </c>
      <c r="F23" s="11"/>
      <c r="G23" s="14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f t="shared" si="0"/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0">
        <v>0</v>
      </c>
      <c r="W23" s="50">
        <f t="shared" si="49"/>
        <v>0</v>
      </c>
      <c r="X23" s="50">
        <v>0</v>
      </c>
      <c r="Y23" s="50">
        <f t="shared" si="50"/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f t="shared" si="51"/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f t="shared" si="52"/>
        <v>0</v>
      </c>
      <c r="AT23" s="4">
        <v>0</v>
      </c>
      <c r="AU23" s="4">
        <f t="shared" si="53"/>
        <v>0</v>
      </c>
      <c r="AV23" s="4">
        <v>0</v>
      </c>
      <c r="AW23" s="4">
        <v>0</v>
      </c>
      <c r="AX23" s="4">
        <f t="shared" si="54"/>
        <v>0</v>
      </c>
      <c r="AY23" s="50">
        <v>0</v>
      </c>
      <c r="AZ23" s="50">
        <v>0</v>
      </c>
      <c r="BA23" s="50">
        <v>0</v>
      </c>
      <c r="BB23" s="50">
        <v>0</v>
      </c>
      <c r="BC23" s="50">
        <v>0</v>
      </c>
      <c r="BD23" s="50">
        <v>0</v>
      </c>
      <c r="BE23" s="50">
        <v>0</v>
      </c>
      <c r="BF23" s="50">
        <f t="shared" si="55"/>
        <v>0</v>
      </c>
      <c r="BG23" s="50">
        <v>0</v>
      </c>
      <c r="BH23" s="50">
        <v>0</v>
      </c>
      <c r="BI23" s="50">
        <v>0</v>
      </c>
      <c r="BJ23" s="50">
        <v>0</v>
      </c>
      <c r="BK23" s="50">
        <v>0</v>
      </c>
      <c r="BL23" s="50">
        <v>0</v>
      </c>
      <c r="BM23" s="50">
        <v>0</v>
      </c>
      <c r="BN23" s="50">
        <v>0</v>
      </c>
      <c r="BO23" s="50">
        <f t="shared" si="56"/>
        <v>0</v>
      </c>
      <c r="BP23" s="50">
        <v>0</v>
      </c>
      <c r="BQ23" s="50">
        <v>0</v>
      </c>
      <c r="BR23" s="50">
        <v>0</v>
      </c>
      <c r="BS23" s="50">
        <f t="shared" si="57"/>
        <v>0</v>
      </c>
      <c r="BT23" s="4">
        <v>0</v>
      </c>
      <c r="BU23" s="4">
        <v>0</v>
      </c>
      <c r="BV23" s="4">
        <v>0</v>
      </c>
      <c r="BW23" s="4">
        <v>0</v>
      </c>
      <c r="BX23" s="4">
        <f t="shared" si="58"/>
        <v>0</v>
      </c>
      <c r="BY23" s="4">
        <v>0</v>
      </c>
      <c r="BZ23" s="4">
        <v>0</v>
      </c>
      <c r="CA23" s="4">
        <v>0</v>
      </c>
      <c r="CB23" s="4">
        <f t="shared" si="59"/>
        <v>0</v>
      </c>
      <c r="CC23" s="4">
        <f t="shared" si="60"/>
        <v>0</v>
      </c>
      <c r="CD23" s="81">
        <f t="shared" si="61"/>
        <v>0</v>
      </c>
      <c r="CE23" s="83">
        <f t="shared" si="62"/>
        <v>0</v>
      </c>
      <c r="CF23" s="83">
        <f t="shared" si="63"/>
        <v>0</v>
      </c>
      <c r="CG23" s="83">
        <f t="shared" si="35"/>
        <v>0</v>
      </c>
      <c r="CH23" s="83">
        <f t="shared" si="64"/>
        <v>0</v>
      </c>
      <c r="CI23" s="44">
        <f t="shared" si="65"/>
        <v>0</v>
      </c>
      <c r="CJ23" s="66" t="str">
        <f t="shared" si="36"/>
        <v>-</v>
      </c>
      <c r="CK23" s="66" t="str">
        <f t="shared" si="37"/>
        <v>-</v>
      </c>
      <c r="CL23" s="148" t="str">
        <f t="shared" si="38"/>
        <v>-</v>
      </c>
      <c r="CM23" s="148" t="str">
        <f t="shared" si="39"/>
        <v>-</v>
      </c>
      <c r="CN23" s="148" t="str">
        <f t="shared" si="40"/>
        <v>-</v>
      </c>
      <c r="CO23" s="148" t="str">
        <f t="shared" si="41"/>
        <v>-</v>
      </c>
      <c r="CP23" s="148" t="str">
        <f t="shared" si="42"/>
        <v>-</v>
      </c>
      <c r="CQ23" s="148" t="str">
        <f t="shared" si="43"/>
        <v>-</v>
      </c>
      <c r="CR23" s="149" t="str">
        <f t="shared" si="44"/>
        <v>-</v>
      </c>
      <c r="CS23" s="83">
        <f t="shared" si="45"/>
        <v>0</v>
      </c>
      <c r="CT23" s="87">
        <f t="shared" si="66"/>
        <v>0</v>
      </c>
      <c r="CU23" s="87">
        <f t="shared" si="67"/>
        <v>0</v>
      </c>
      <c r="CV23" s="87">
        <f t="shared" si="68"/>
        <v>0</v>
      </c>
      <c r="CW23" s="87">
        <f t="shared" si="69"/>
        <v>0</v>
      </c>
      <c r="CX23" s="87">
        <f t="shared" si="70"/>
        <v>0</v>
      </c>
      <c r="CY23" s="87">
        <f t="shared" si="71"/>
        <v>0</v>
      </c>
      <c r="CZ23" s="87">
        <f t="shared" si="72"/>
        <v>0</v>
      </c>
      <c r="DA23" s="87">
        <f t="shared" si="73"/>
        <v>0</v>
      </c>
      <c r="DB23" s="87">
        <f t="shared" si="74"/>
        <v>0</v>
      </c>
      <c r="DC23" s="87">
        <f t="shared" si="75"/>
        <v>0</v>
      </c>
      <c r="DD23" s="87">
        <f t="shared" si="76"/>
        <v>0</v>
      </c>
      <c r="DE23" s="87">
        <f t="shared" si="77"/>
        <v>0</v>
      </c>
      <c r="DF23" s="87">
        <f t="shared" si="78"/>
        <v>0</v>
      </c>
      <c r="DG23" s="87">
        <f t="shared" si="79"/>
        <v>0</v>
      </c>
      <c r="DH23" s="87">
        <f t="shared" si="80"/>
        <v>0</v>
      </c>
      <c r="DI23" s="88">
        <f t="shared" si="81"/>
        <v>0</v>
      </c>
      <c r="DJ23" s="83">
        <f t="shared" si="82"/>
        <v>0</v>
      </c>
      <c r="DK23" s="151">
        <f t="shared" si="46"/>
        <v>0</v>
      </c>
      <c r="DL23" s="71"/>
      <c r="DM23" s="72"/>
    </row>
    <row r="24" spans="1:117" ht="12.75">
      <c r="A24" s="58" t="s">
        <v>16</v>
      </c>
      <c r="B24" s="53">
        <v>3658</v>
      </c>
      <c r="C24" s="45">
        <v>11109767</v>
      </c>
      <c r="D24" s="73">
        <v>3037.11</v>
      </c>
      <c r="E24" s="73">
        <v>88.08</v>
      </c>
      <c r="F24" s="135"/>
      <c r="G24" s="141">
        <v>474353.2</v>
      </c>
      <c r="H24" s="49">
        <v>688072.8</v>
      </c>
      <c r="I24" s="49">
        <v>49504.35</v>
      </c>
      <c r="J24" s="49">
        <v>0</v>
      </c>
      <c r="K24" s="49">
        <v>37904.15</v>
      </c>
      <c r="L24" s="49">
        <v>0</v>
      </c>
      <c r="M24" s="50">
        <f t="shared" si="0"/>
        <v>37904.15</v>
      </c>
      <c r="N24" s="49">
        <v>0</v>
      </c>
      <c r="O24" s="49">
        <v>35000</v>
      </c>
      <c r="P24" s="49">
        <v>11167.6</v>
      </c>
      <c r="Q24" s="49">
        <v>476.25</v>
      </c>
      <c r="R24" s="49">
        <v>15000</v>
      </c>
      <c r="S24" s="49">
        <v>0</v>
      </c>
      <c r="T24" s="49">
        <v>0</v>
      </c>
      <c r="U24" s="49">
        <v>0</v>
      </c>
      <c r="V24" s="49">
        <v>0</v>
      </c>
      <c r="W24" s="50">
        <f t="shared" si="49"/>
        <v>15000</v>
      </c>
      <c r="X24" s="49">
        <v>153795.25</v>
      </c>
      <c r="Y24" s="50">
        <f t="shared" si="50"/>
        <v>1465273.6</v>
      </c>
      <c r="Z24" s="49">
        <v>0</v>
      </c>
      <c r="AA24" s="49">
        <v>0</v>
      </c>
      <c r="AB24" s="49">
        <v>0</v>
      </c>
      <c r="AC24" s="49">
        <v>0</v>
      </c>
      <c r="AD24" s="49">
        <v>0</v>
      </c>
      <c r="AE24" s="50">
        <f t="shared" si="51"/>
        <v>0</v>
      </c>
      <c r="AF24" s="49">
        <v>0</v>
      </c>
      <c r="AG24" s="49">
        <v>462239.35</v>
      </c>
      <c r="AH24" s="49">
        <v>0</v>
      </c>
      <c r="AI24" s="49">
        <v>297189.7</v>
      </c>
      <c r="AJ24" s="49">
        <v>0</v>
      </c>
      <c r="AK24" s="49">
        <v>0</v>
      </c>
      <c r="AL24" s="49">
        <v>386956.45</v>
      </c>
      <c r="AM24" s="49">
        <v>478.9</v>
      </c>
      <c r="AN24" s="45">
        <v>0</v>
      </c>
      <c r="AO24" s="45">
        <v>0</v>
      </c>
      <c r="AP24" s="45">
        <v>0</v>
      </c>
      <c r="AQ24" s="45">
        <v>0</v>
      </c>
      <c r="AR24" s="45">
        <v>0</v>
      </c>
      <c r="AS24" s="4">
        <f t="shared" si="52"/>
        <v>0</v>
      </c>
      <c r="AT24" s="45">
        <v>153795.25</v>
      </c>
      <c r="AU24" s="4">
        <f t="shared" si="53"/>
        <v>1300659.65</v>
      </c>
      <c r="AV24" s="45">
        <v>0</v>
      </c>
      <c r="AW24" s="45">
        <v>164613.95</v>
      </c>
      <c r="AX24" s="4">
        <f t="shared" si="54"/>
        <v>0</v>
      </c>
      <c r="AY24" s="49">
        <v>9882.75</v>
      </c>
      <c r="AZ24" s="49">
        <v>234692.4</v>
      </c>
      <c r="BA24" s="49">
        <v>0</v>
      </c>
      <c r="BB24" s="49">
        <v>0</v>
      </c>
      <c r="BC24" s="49">
        <v>14313</v>
      </c>
      <c r="BD24" s="49">
        <v>0</v>
      </c>
      <c r="BE24" s="49">
        <v>17356.55</v>
      </c>
      <c r="BF24" s="50">
        <f t="shared" si="55"/>
        <v>266361.95</v>
      </c>
      <c r="BG24" s="49">
        <v>0</v>
      </c>
      <c r="BH24" s="49">
        <v>0</v>
      </c>
      <c r="BI24" s="49">
        <v>0</v>
      </c>
      <c r="BJ24" s="49">
        <v>0</v>
      </c>
      <c r="BK24" s="49">
        <v>0</v>
      </c>
      <c r="BL24" s="49">
        <v>105000</v>
      </c>
      <c r="BM24" s="49">
        <v>0</v>
      </c>
      <c r="BN24" s="49">
        <v>0</v>
      </c>
      <c r="BO24" s="50">
        <f t="shared" si="56"/>
        <v>105000</v>
      </c>
      <c r="BP24" s="49">
        <v>105000</v>
      </c>
      <c r="BQ24" s="49">
        <v>0</v>
      </c>
      <c r="BR24" s="49">
        <v>266361.95</v>
      </c>
      <c r="BS24" s="50">
        <f t="shared" si="57"/>
        <v>0</v>
      </c>
      <c r="BT24" s="45">
        <v>8164606.9</v>
      </c>
      <c r="BU24" s="45">
        <v>309388.7</v>
      </c>
      <c r="BV24" s="45">
        <v>0</v>
      </c>
      <c r="BW24" s="45">
        <v>0</v>
      </c>
      <c r="BX24" s="4">
        <f t="shared" si="58"/>
        <v>8473995.6</v>
      </c>
      <c r="BY24" s="45">
        <v>1404462.7</v>
      </c>
      <c r="BZ24" s="45">
        <v>737674.55</v>
      </c>
      <c r="CA24" s="45">
        <v>6331858.35</v>
      </c>
      <c r="CB24" s="4">
        <f t="shared" si="59"/>
        <v>8473995.6</v>
      </c>
      <c r="CC24" s="4">
        <f t="shared" si="60"/>
        <v>0</v>
      </c>
      <c r="CD24" s="81">
        <f t="shared" si="61"/>
        <v>-126709.80000000002</v>
      </c>
      <c r="CE24" s="83">
        <f t="shared" si="62"/>
        <v>-111709.80000000002</v>
      </c>
      <c r="CF24" s="83">
        <f t="shared" si="63"/>
        <v>161361.95</v>
      </c>
      <c r="CG24" s="83">
        <f t="shared" si="35"/>
        <v>1146385.5</v>
      </c>
      <c r="CH24" s="83">
        <f t="shared" si="64"/>
        <v>-402852.25</v>
      </c>
      <c r="CI24" s="44">
        <f t="shared" si="65"/>
        <v>-364948.1</v>
      </c>
      <c r="CJ24" s="66">
        <f t="shared" si="36"/>
        <v>-0.785252037422701</v>
      </c>
      <c r="CK24" s="66">
        <f t="shared" si="37"/>
        <v>-0.6922933194597611</v>
      </c>
      <c r="CL24" s="148">
        <f t="shared" si="38"/>
        <v>-0.11052983485921622</v>
      </c>
      <c r="CM24" s="148">
        <f t="shared" si="39"/>
        <v>-0.09744523111989817</v>
      </c>
      <c r="CN24" s="148">
        <f t="shared" si="40"/>
        <v>-0.35141080378284617</v>
      </c>
      <c r="CO24" s="148">
        <f t="shared" si="41"/>
        <v>-0.31834675159446796</v>
      </c>
      <c r="CP24" s="148">
        <f t="shared" si="42"/>
        <v>0.1091417516945713</v>
      </c>
      <c r="CQ24" s="148">
        <f t="shared" si="43"/>
        <v>0.1091417516945713</v>
      </c>
      <c r="CR24" s="149">
        <f t="shared" si="44"/>
        <v>-60.5152296396556</v>
      </c>
      <c r="CS24" s="83">
        <f t="shared" si="45"/>
        <v>6760144.2</v>
      </c>
      <c r="CT24" s="87">
        <f t="shared" si="66"/>
        <v>1427369.4500000002</v>
      </c>
      <c r="CU24" s="87">
        <f t="shared" si="67"/>
        <v>1300659.65</v>
      </c>
      <c r="CV24" s="87">
        <f t="shared" si="68"/>
        <v>-126709.80000000028</v>
      </c>
      <c r="CW24" s="87">
        <f t="shared" si="69"/>
        <v>0</v>
      </c>
      <c r="CX24" s="87">
        <f t="shared" si="70"/>
        <v>-126709.80000000028</v>
      </c>
      <c r="CY24" s="87">
        <f t="shared" si="71"/>
        <v>-164613.95000000027</v>
      </c>
      <c r="CZ24" s="87">
        <f t="shared" si="72"/>
        <v>161361.95</v>
      </c>
      <c r="DA24" s="87">
        <f t="shared" si="73"/>
        <v>37904.15</v>
      </c>
      <c r="DB24" s="87">
        <f t="shared" si="74"/>
        <v>-288071.7500000003</v>
      </c>
      <c r="DC24" s="87">
        <f t="shared" si="75"/>
        <v>-142904.15</v>
      </c>
      <c r="DD24" s="87">
        <f t="shared" si="76"/>
        <v>-164613.95000000024</v>
      </c>
      <c r="DE24" s="87">
        <f t="shared" si="77"/>
        <v>0</v>
      </c>
      <c r="DF24" s="87">
        <f t="shared" si="78"/>
        <v>1848.0437944231821</v>
      </c>
      <c r="DG24" s="87">
        <f t="shared" si="79"/>
        <v>-110.12910060142154</v>
      </c>
      <c r="DH24" s="87">
        <f t="shared" si="80"/>
        <v>0</v>
      </c>
      <c r="DI24" s="88">
        <f t="shared" si="81"/>
        <v>44.11206943685074</v>
      </c>
      <c r="DJ24" s="83">
        <f t="shared" si="82"/>
        <v>-78.75116183706952</v>
      </c>
      <c r="DK24" s="151">
        <f t="shared" si="46"/>
        <v>6022469.649999999</v>
      </c>
      <c r="DL24" s="74"/>
      <c r="DM24" s="75"/>
    </row>
    <row r="25" spans="1:117" ht="12.75">
      <c r="A25" s="59" t="s">
        <v>36</v>
      </c>
      <c r="B25" s="48">
        <v>1785</v>
      </c>
      <c r="C25" s="4">
        <v>3909508</v>
      </c>
      <c r="D25" s="76">
        <v>2190.2</v>
      </c>
      <c r="E25" s="76">
        <v>63.52</v>
      </c>
      <c r="F25" s="11"/>
      <c r="G25" s="140">
        <v>84028.15</v>
      </c>
      <c r="H25" s="50">
        <v>117369.55</v>
      </c>
      <c r="I25" s="50">
        <v>34177.2</v>
      </c>
      <c r="J25" s="50">
        <v>0</v>
      </c>
      <c r="K25" s="50">
        <v>43963</v>
      </c>
      <c r="L25" s="50">
        <v>0</v>
      </c>
      <c r="M25" s="50">
        <f t="shared" si="0"/>
        <v>43963</v>
      </c>
      <c r="N25" s="50">
        <v>0</v>
      </c>
      <c r="O25" s="50">
        <v>0</v>
      </c>
      <c r="P25" s="50">
        <v>67384.8</v>
      </c>
      <c r="Q25" s="50">
        <v>0</v>
      </c>
      <c r="R25" s="50">
        <v>2375</v>
      </c>
      <c r="S25" s="50">
        <v>0</v>
      </c>
      <c r="T25" s="50">
        <v>0</v>
      </c>
      <c r="U25" s="50">
        <v>0</v>
      </c>
      <c r="V25" s="50">
        <v>0</v>
      </c>
      <c r="W25" s="50">
        <f t="shared" si="49"/>
        <v>2375</v>
      </c>
      <c r="X25" s="50">
        <v>0</v>
      </c>
      <c r="Y25" s="50">
        <f t="shared" si="50"/>
        <v>349297.7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f t="shared" si="51"/>
        <v>0</v>
      </c>
      <c r="AF25" s="50">
        <v>12096.95</v>
      </c>
      <c r="AG25" s="50">
        <v>249894.25</v>
      </c>
      <c r="AH25" s="50">
        <v>1500</v>
      </c>
      <c r="AI25" s="50">
        <v>7332.2</v>
      </c>
      <c r="AJ25" s="50">
        <v>0</v>
      </c>
      <c r="AK25" s="50">
        <v>0</v>
      </c>
      <c r="AL25" s="50">
        <v>40022</v>
      </c>
      <c r="AM25" s="50">
        <v>0</v>
      </c>
      <c r="AN25" s="4">
        <v>10000</v>
      </c>
      <c r="AO25" s="4">
        <v>0</v>
      </c>
      <c r="AP25" s="4">
        <v>0</v>
      </c>
      <c r="AQ25" s="4">
        <v>0</v>
      </c>
      <c r="AR25" s="4">
        <v>0</v>
      </c>
      <c r="AS25" s="4">
        <f t="shared" si="52"/>
        <v>10000</v>
      </c>
      <c r="AT25" s="4">
        <v>0</v>
      </c>
      <c r="AU25" s="4">
        <f t="shared" si="53"/>
        <v>319345.4</v>
      </c>
      <c r="AV25" s="4">
        <v>0</v>
      </c>
      <c r="AW25" s="4">
        <v>29952.3</v>
      </c>
      <c r="AX25" s="4">
        <f t="shared" si="54"/>
        <v>0</v>
      </c>
      <c r="AY25" s="50">
        <v>81257.45</v>
      </c>
      <c r="AZ25" s="50">
        <v>157340.75</v>
      </c>
      <c r="BA25" s="50">
        <v>0</v>
      </c>
      <c r="BB25" s="50">
        <v>0</v>
      </c>
      <c r="BC25" s="50">
        <v>39400</v>
      </c>
      <c r="BD25" s="50">
        <v>0</v>
      </c>
      <c r="BE25" s="50">
        <v>0</v>
      </c>
      <c r="BF25" s="50">
        <f t="shared" si="55"/>
        <v>196740.75</v>
      </c>
      <c r="BG25" s="50">
        <v>0</v>
      </c>
      <c r="BH25" s="50">
        <v>0</v>
      </c>
      <c r="BI25" s="50">
        <v>0</v>
      </c>
      <c r="BJ25" s="50">
        <v>0</v>
      </c>
      <c r="BK25" s="50">
        <v>0</v>
      </c>
      <c r="BL25" s="50">
        <v>0</v>
      </c>
      <c r="BM25" s="50">
        <v>41443</v>
      </c>
      <c r="BN25" s="50">
        <v>0</v>
      </c>
      <c r="BO25" s="50">
        <f t="shared" si="56"/>
        <v>41443</v>
      </c>
      <c r="BP25" s="50">
        <v>6251</v>
      </c>
      <c r="BQ25" s="50">
        <v>35192</v>
      </c>
      <c r="BR25" s="50">
        <v>196740.75</v>
      </c>
      <c r="BS25" s="50">
        <f t="shared" si="57"/>
        <v>0</v>
      </c>
      <c r="BT25" s="4">
        <v>7666293.7</v>
      </c>
      <c r="BU25" s="4">
        <v>395670.65</v>
      </c>
      <c r="BV25" s="4">
        <v>0</v>
      </c>
      <c r="BW25" s="4">
        <v>0</v>
      </c>
      <c r="BX25" s="4">
        <f t="shared" si="58"/>
        <v>8061964.350000001</v>
      </c>
      <c r="BY25" s="4">
        <v>1802802.12</v>
      </c>
      <c r="BZ25" s="4">
        <v>213644.75</v>
      </c>
      <c r="CA25" s="4">
        <v>6045517.48</v>
      </c>
      <c r="CB25" s="4">
        <f t="shared" si="59"/>
        <v>8061964.350000001</v>
      </c>
      <c r="CC25" s="4">
        <f t="shared" si="60"/>
        <v>0</v>
      </c>
      <c r="CD25" s="81">
        <f t="shared" si="61"/>
        <v>14010.7</v>
      </c>
      <c r="CE25" s="83">
        <f>CD25+W25-AS25</f>
        <v>6385.700000000001</v>
      </c>
      <c r="CF25" s="83">
        <f t="shared" si="63"/>
        <v>190489.75</v>
      </c>
      <c r="CG25" s="83">
        <f t="shared" si="35"/>
        <v>309345.4</v>
      </c>
      <c r="CH25" s="83">
        <f t="shared" si="64"/>
        <v>-97767.59999999998</v>
      </c>
      <c r="CI25" s="44">
        <f t="shared" si="65"/>
        <v>-53804.59999999998</v>
      </c>
      <c r="CJ25" s="66">
        <f t="shared" si="36"/>
        <v>0.07355093909252336</v>
      </c>
      <c r="CK25" s="66">
        <f t="shared" si="37"/>
        <v>0.0335225386142824</v>
      </c>
      <c r="CL25" s="148">
        <f t="shared" si="38"/>
        <v>0.04529144445011951</v>
      </c>
      <c r="CM25" s="148">
        <f t="shared" si="39"/>
        <v>0.020642621483946424</v>
      </c>
      <c r="CN25" s="148">
        <f t="shared" si="40"/>
        <v>-0.3160467231773932</v>
      </c>
      <c r="CO25" s="148">
        <f t="shared" si="41"/>
        <v>-0.17393049969386962</v>
      </c>
      <c r="CP25" s="148">
        <f t="shared" si="42"/>
        <v>0.09999916976327904</v>
      </c>
      <c r="CQ25" s="148">
        <f t="shared" si="43"/>
        <v>0.09999916976327904</v>
      </c>
      <c r="CR25" s="149">
        <f t="shared" si="44"/>
        <v>918.2222121302284</v>
      </c>
      <c r="CS25" s="83">
        <f t="shared" si="45"/>
        <v>5863491.58</v>
      </c>
      <c r="CT25" s="87">
        <f t="shared" si="66"/>
        <v>305334.7</v>
      </c>
      <c r="CU25" s="87">
        <f t="shared" si="67"/>
        <v>319345.4</v>
      </c>
      <c r="CV25" s="87">
        <f t="shared" si="68"/>
        <v>14010.700000000012</v>
      </c>
      <c r="CW25" s="87">
        <f t="shared" si="69"/>
        <v>0</v>
      </c>
      <c r="CX25" s="87">
        <f t="shared" si="70"/>
        <v>14010.700000000012</v>
      </c>
      <c r="CY25" s="87">
        <f t="shared" si="71"/>
        <v>-29952.29999999999</v>
      </c>
      <c r="CZ25" s="87">
        <f t="shared" si="72"/>
        <v>190489.75</v>
      </c>
      <c r="DA25" s="87">
        <f t="shared" si="73"/>
        <v>43963</v>
      </c>
      <c r="DB25" s="87">
        <f t="shared" si="74"/>
        <v>-176479.05</v>
      </c>
      <c r="DC25" s="87">
        <f t="shared" si="75"/>
        <v>-50214</v>
      </c>
      <c r="DD25" s="87">
        <f t="shared" si="76"/>
        <v>-29952.29999999999</v>
      </c>
      <c r="DE25" s="87">
        <f t="shared" si="77"/>
        <v>0</v>
      </c>
      <c r="DF25" s="87">
        <f t="shared" si="78"/>
        <v>3284.869232492997</v>
      </c>
      <c r="DG25" s="87">
        <f t="shared" si="79"/>
        <v>-54.77176470588234</v>
      </c>
      <c r="DH25" s="87">
        <f t="shared" si="80"/>
        <v>0</v>
      </c>
      <c r="DI25" s="88">
        <f t="shared" si="81"/>
        <v>106.71694677871149</v>
      </c>
      <c r="DJ25" s="83">
        <f t="shared" si="82"/>
        <v>-98.86781512605042</v>
      </c>
      <c r="DK25" s="151">
        <f t="shared" si="46"/>
        <v>5649846.83</v>
      </c>
      <c r="DL25" s="71"/>
      <c r="DM25" s="72"/>
    </row>
    <row r="26" spans="1:117" ht="12.75">
      <c r="A26" s="58" t="s">
        <v>17</v>
      </c>
      <c r="B26" s="53">
        <v>433</v>
      </c>
      <c r="C26" s="45">
        <v>896101</v>
      </c>
      <c r="D26" s="73">
        <v>2069.52</v>
      </c>
      <c r="E26" s="73">
        <v>60.02</v>
      </c>
      <c r="F26" s="135"/>
      <c r="G26" s="141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50">
        <f t="shared" si="0"/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50">
        <f t="shared" si="49"/>
        <v>0</v>
      </c>
      <c r="X26" s="49">
        <v>0</v>
      </c>
      <c r="Y26" s="50">
        <f t="shared" si="50"/>
        <v>0</v>
      </c>
      <c r="Z26" s="49">
        <v>0</v>
      </c>
      <c r="AA26" s="49">
        <v>0</v>
      </c>
      <c r="AB26" s="49">
        <v>0</v>
      </c>
      <c r="AC26" s="49">
        <v>0</v>
      </c>
      <c r="AD26" s="49">
        <v>0</v>
      </c>
      <c r="AE26" s="50">
        <f t="shared" si="51"/>
        <v>0</v>
      </c>
      <c r="AF26" s="49">
        <v>0</v>
      </c>
      <c r="AG26" s="49">
        <v>0</v>
      </c>
      <c r="AH26" s="49">
        <v>0</v>
      </c>
      <c r="AI26" s="49">
        <v>0</v>
      </c>
      <c r="AJ26" s="49">
        <v>0</v>
      </c>
      <c r="AK26" s="49">
        <v>0</v>
      </c>
      <c r="AL26" s="49">
        <v>0</v>
      </c>
      <c r="AM26" s="49">
        <v>0</v>
      </c>
      <c r="AN26" s="45">
        <v>0</v>
      </c>
      <c r="AO26" s="45">
        <v>0</v>
      </c>
      <c r="AP26" s="45">
        <v>0</v>
      </c>
      <c r="AQ26" s="45">
        <v>0</v>
      </c>
      <c r="AR26" s="45">
        <v>0</v>
      </c>
      <c r="AS26" s="4">
        <f t="shared" si="52"/>
        <v>0</v>
      </c>
      <c r="AT26" s="45">
        <v>0</v>
      </c>
      <c r="AU26" s="4">
        <f t="shared" si="53"/>
        <v>0</v>
      </c>
      <c r="AV26" s="45">
        <v>0</v>
      </c>
      <c r="AW26" s="45">
        <v>0</v>
      </c>
      <c r="AX26" s="4">
        <f t="shared" si="54"/>
        <v>0</v>
      </c>
      <c r="AY26" s="49">
        <v>0</v>
      </c>
      <c r="AZ26" s="49">
        <v>0</v>
      </c>
      <c r="BA26" s="49">
        <v>0</v>
      </c>
      <c r="BB26" s="49">
        <v>0</v>
      </c>
      <c r="BC26" s="49">
        <v>0</v>
      </c>
      <c r="BD26" s="49">
        <v>0</v>
      </c>
      <c r="BE26" s="49">
        <v>0</v>
      </c>
      <c r="BF26" s="50">
        <f t="shared" si="55"/>
        <v>0</v>
      </c>
      <c r="BG26" s="49">
        <v>0</v>
      </c>
      <c r="BH26" s="49">
        <v>0</v>
      </c>
      <c r="BI26" s="49">
        <v>0</v>
      </c>
      <c r="BJ26" s="49">
        <v>0</v>
      </c>
      <c r="BK26" s="49">
        <v>0</v>
      </c>
      <c r="BL26" s="49">
        <v>0</v>
      </c>
      <c r="BM26" s="49">
        <v>0</v>
      </c>
      <c r="BN26" s="49">
        <v>0</v>
      </c>
      <c r="BO26" s="50">
        <f t="shared" si="56"/>
        <v>0</v>
      </c>
      <c r="BP26" s="49">
        <v>0</v>
      </c>
      <c r="BQ26" s="49">
        <v>0</v>
      </c>
      <c r="BR26" s="49">
        <v>0</v>
      </c>
      <c r="BS26" s="50">
        <f t="shared" si="57"/>
        <v>0</v>
      </c>
      <c r="BT26" s="45">
        <v>0</v>
      </c>
      <c r="BU26" s="45">
        <v>0</v>
      </c>
      <c r="BV26" s="45">
        <v>0</v>
      </c>
      <c r="BW26" s="45">
        <v>0</v>
      </c>
      <c r="BX26" s="4">
        <f t="shared" si="58"/>
        <v>0</v>
      </c>
      <c r="BY26" s="45">
        <v>0</v>
      </c>
      <c r="BZ26" s="45">
        <v>0</v>
      </c>
      <c r="CA26" s="45">
        <v>0</v>
      </c>
      <c r="CB26" s="4">
        <f t="shared" si="59"/>
        <v>0</v>
      </c>
      <c r="CC26" s="4">
        <f t="shared" si="60"/>
        <v>0</v>
      </c>
      <c r="CD26" s="81">
        <f t="shared" si="61"/>
        <v>0</v>
      </c>
      <c r="CE26" s="83">
        <f t="shared" si="62"/>
        <v>0</v>
      </c>
      <c r="CF26" s="83">
        <f t="shared" si="63"/>
        <v>0</v>
      </c>
      <c r="CG26" s="83">
        <f t="shared" si="35"/>
        <v>0</v>
      </c>
      <c r="CH26" s="83">
        <f t="shared" si="64"/>
        <v>0</v>
      </c>
      <c r="CI26" s="44">
        <f t="shared" si="65"/>
        <v>0</v>
      </c>
      <c r="CJ26" s="66" t="str">
        <f t="shared" si="36"/>
        <v>-</v>
      </c>
      <c r="CK26" s="66" t="str">
        <f t="shared" si="37"/>
        <v>-</v>
      </c>
      <c r="CL26" s="148" t="str">
        <f t="shared" si="38"/>
        <v>-</v>
      </c>
      <c r="CM26" s="148" t="str">
        <f t="shared" si="39"/>
        <v>-</v>
      </c>
      <c r="CN26" s="148" t="str">
        <f t="shared" si="40"/>
        <v>-</v>
      </c>
      <c r="CO26" s="148" t="str">
        <f t="shared" si="41"/>
        <v>-</v>
      </c>
      <c r="CP26" s="148" t="str">
        <f t="shared" si="42"/>
        <v>-</v>
      </c>
      <c r="CQ26" s="148" t="str">
        <f t="shared" si="43"/>
        <v>-</v>
      </c>
      <c r="CR26" s="149" t="str">
        <f t="shared" si="44"/>
        <v>-</v>
      </c>
      <c r="CS26" s="83">
        <f t="shared" si="45"/>
        <v>0</v>
      </c>
      <c r="CT26" s="87">
        <f t="shared" si="66"/>
        <v>0</v>
      </c>
      <c r="CU26" s="87">
        <f t="shared" si="67"/>
        <v>0</v>
      </c>
      <c r="CV26" s="87">
        <f t="shared" si="68"/>
        <v>0</v>
      </c>
      <c r="CW26" s="87">
        <f t="shared" si="69"/>
        <v>0</v>
      </c>
      <c r="CX26" s="87">
        <f t="shared" si="70"/>
        <v>0</v>
      </c>
      <c r="CY26" s="87">
        <f t="shared" si="71"/>
        <v>0</v>
      </c>
      <c r="CZ26" s="87">
        <f t="shared" si="72"/>
        <v>0</v>
      </c>
      <c r="DA26" s="87">
        <f t="shared" si="73"/>
        <v>0</v>
      </c>
      <c r="DB26" s="87">
        <f t="shared" si="74"/>
        <v>0</v>
      </c>
      <c r="DC26" s="87">
        <f t="shared" si="75"/>
        <v>0</v>
      </c>
      <c r="DD26" s="87">
        <f t="shared" si="76"/>
        <v>0</v>
      </c>
      <c r="DE26" s="87">
        <f t="shared" si="77"/>
        <v>0</v>
      </c>
      <c r="DF26" s="87">
        <f t="shared" si="78"/>
        <v>0</v>
      </c>
      <c r="DG26" s="87">
        <f t="shared" si="79"/>
        <v>0</v>
      </c>
      <c r="DH26" s="87">
        <f t="shared" si="80"/>
        <v>0</v>
      </c>
      <c r="DI26" s="88">
        <f t="shared" si="81"/>
        <v>0</v>
      </c>
      <c r="DJ26" s="83">
        <f t="shared" si="82"/>
        <v>0</v>
      </c>
      <c r="DK26" s="151">
        <f t="shared" si="46"/>
        <v>0</v>
      </c>
      <c r="DL26" s="74"/>
      <c r="DM26" s="75"/>
    </row>
    <row r="27" spans="1:117" ht="12.75">
      <c r="A27" s="59" t="s">
        <v>18</v>
      </c>
      <c r="B27" s="48">
        <v>608</v>
      </c>
      <c r="C27" s="4">
        <v>1560210</v>
      </c>
      <c r="D27" s="76">
        <v>2566.13</v>
      </c>
      <c r="E27" s="76">
        <v>74.42</v>
      </c>
      <c r="F27" s="11"/>
      <c r="G27" s="14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f t="shared" si="0"/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0</v>
      </c>
      <c r="U27" s="50">
        <v>0</v>
      </c>
      <c r="V27" s="50">
        <v>0</v>
      </c>
      <c r="W27" s="50">
        <f t="shared" si="49"/>
        <v>0</v>
      </c>
      <c r="X27" s="50">
        <v>0</v>
      </c>
      <c r="Y27" s="50">
        <f t="shared" si="50"/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50">
        <f t="shared" si="51"/>
        <v>0</v>
      </c>
      <c r="AF27" s="50">
        <v>0</v>
      </c>
      <c r="AG27" s="50">
        <v>0</v>
      </c>
      <c r="AH27" s="50">
        <v>0</v>
      </c>
      <c r="AI27" s="50">
        <v>0</v>
      </c>
      <c r="AJ27" s="50">
        <v>0</v>
      </c>
      <c r="AK27" s="50">
        <v>0</v>
      </c>
      <c r="AL27" s="50">
        <v>0</v>
      </c>
      <c r="AM27" s="50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f t="shared" si="52"/>
        <v>0</v>
      </c>
      <c r="AT27" s="4">
        <v>0</v>
      </c>
      <c r="AU27" s="4">
        <f t="shared" si="53"/>
        <v>0</v>
      </c>
      <c r="AV27" s="4">
        <v>0</v>
      </c>
      <c r="AW27" s="4">
        <v>0</v>
      </c>
      <c r="AX27" s="4">
        <f t="shared" si="54"/>
        <v>0</v>
      </c>
      <c r="AY27" s="50">
        <v>0</v>
      </c>
      <c r="AZ27" s="50">
        <v>0</v>
      </c>
      <c r="BA27" s="50">
        <v>0</v>
      </c>
      <c r="BB27" s="50">
        <v>0</v>
      </c>
      <c r="BC27" s="50">
        <v>0</v>
      </c>
      <c r="BD27" s="50">
        <v>0</v>
      </c>
      <c r="BE27" s="50">
        <v>0</v>
      </c>
      <c r="BF27" s="50">
        <f t="shared" si="55"/>
        <v>0</v>
      </c>
      <c r="BG27" s="50">
        <v>0</v>
      </c>
      <c r="BH27" s="50">
        <v>0</v>
      </c>
      <c r="BI27" s="50">
        <v>0</v>
      </c>
      <c r="BJ27" s="50">
        <v>0</v>
      </c>
      <c r="BK27" s="50">
        <v>0</v>
      </c>
      <c r="BL27" s="50">
        <v>0</v>
      </c>
      <c r="BM27" s="50">
        <v>0</v>
      </c>
      <c r="BN27" s="50">
        <v>0</v>
      </c>
      <c r="BO27" s="50">
        <f t="shared" si="56"/>
        <v>0</v>
      </c>
      <c r="BP27" s="50">
        <v>0</v>
      </c>
      <c r="BQ27" s="50">
        <v>0</v>
      </c>
      <c r="BR27" s="50">
        <v>0</v>
      </c>
      <c r="BS27" s="50">
        <f t="shared" si="57"/>
        <v>0</v>
      </c>
      <c r="BT27" s="4">
        <v>0</v>
      </c>
      <c r="BU27" s="4">
        <v>0</v>
      </c>
      <c r="BV27" s="4">
        <v>0</v>
      </c>
      <c r="BW27" s="4">
        <v>0</v>
      </c>
      <c r="BX27" s="4">
        <f t="shared" si="58"/>
        <v>0</v>
      </c>
      <c r="BY27" s="4">
        <v>0</v>
      </c>
      <c r="BZ27" s="4">
        <v>0</v>
      </c>
      <c r="CA27" s="4">
        <v>0</v>
      </c>
      <c r="CB27" s="4">
        <f t="shared" si="59"/>
        <v>0</v>
      </c>
      <c r="CC27" s="4">
        <f t="shared" si="60"/>
        <v>0</v>
      </c>
      <c r="CD27" s="81">
        <f t="shared" si="61"/>
        <v>0</v>
      </c>
      <c r="CE27" s="83">
        <f t="shared" si="62"/>
        <v>0</v>
      </c>
      <c r="CF27" s="83">
        <f t="shared" si="63"/>
        <v>0</v>
      </c>
      <c r="CG27" s="83">
        <f t="shared" si="35"/>
        <v>0</v>
      </c>
      <c r="CH27" s="83">
        <f t="shared" si="64"/>
        <v>0</v>
      </c>
      <c r="CI27" s="44">
        <f t="shared" si="65"/>
        <v>0</v>
      </c>
      <c r="CJ27" s="66" t="str">
        <f t="shared" si="36"/>
        <v>-</v>
      </c>
      <c r="CK27" s="66" t="str">
        <f t="shared" si="37"/>
        <v>-</v>
      </c>
      <c r="CL27" s="148" t="str">
        <f t="shared" si="38"/>
        <v>-</v>
      </c>
      <c r="CM27" s="148" t="str">
        <f t="shared" si="39"/>
        <v>-</v>
      </c>
      <c r="CN27" s="148" t="str">
        <f t="shared" si="40"/>
        <v>-</v>
      </c>
      <c r="CO27" s="148" t="str">
        <f t="shared" si="41"/>
        <v>-</v>
      </c>
      <c r="CP27" s="148" t="str">
        <f t="shared" si="42"/>
        <v>-</v>
      </c>
      <c r="CQ27" s="148" t="str">
        <f t="shared" si="43"/>
        <v>-</v>
      </c>
      <c r="CR27" s="149" t="str">
        <f t="shared" si="44"/>
        <v>-</v>
      </c>
      <c r="CS27" s="83">
        <f t="shared" si="45"/>
        <v>0</v>
      </c>
      <c r="CT27" s="87">
        <f t="shared" si="66"/>
        <v>0</v>
      </c>
      <c r="CU27" s="87">
        <f t="shared" si="67"/>
        <v>0</v>
      </c>
      <c r="CV27" s="87">
        <f t="shared" si="68"/>
        <v>0</v>
      </c>
      <c r="CW27" s="87">
        <f t="shared" si="69"/>
        <v>0</v>
      </c>
      <c r="CX27" s="87">
        <f t="shared" si="70"/>
        <v>0</v>
      </c>
      <c r="CY27" s="87">
        <f t="shared" si="71"/>
        <v>0</v>
      </c>
      <c r="CZ27" s="87">
        <f t="shared" si="72"/>
        <v>0</v>
      </c>
      <c r="DA27" s="87">
        <f t="shared" si="73"/>
        <v>0</v>
      </c>
      <c r="DB27" s="87">
        <f t="shared" si="74"/>
        <v>0</v>
      </c>
      <c r="DC27" s="87">
        <f t="shared" si="75"/>
        <v>0</v>
      </c>
      <c r="DD27" s="87">
        <f t="shared" si="76"/>
        <v>0</v>
      </c>
      <c r="DE27" s="87">
        <f t="shared" si="77"/>
        <v>0</v>
      </c>
      <c r="DF27" s="87">
        <f t="shared" si="78"/>
        <v>0</v>
      </c>
      <c r="DG27" s="87">
        <f t="shared" si="79"/>
        <v>0</v>
      </c>
      <c r="DH27" s="87">
        <f t="shared" si="80"/>
        <v>0</v>
      </c>
      <c r="DI27" s="88">
        <f t="shared" si="81"/>
        <v>0</v>
      </c>
      <c r="DJ27" s="83">
        <f t="shared" si="82"/>
        <v>0</v>
      </c>
      <c r="DK27" s="151">
        <f t="shared" si="46"/>
        <v>0</v>
      </c>
      <c r="DL27" s="71"/>
      <c r="DM27" s="72"/>
    </row>
    <row r="28" spans="1:117" ht="12.75">
      <c r="A28" s="58" t="s">
        <v>19</v>
      </c>
      <c r="B28" s="53">
        <v>475</v>
      </c>
      <c r="C28" s="45">
        <v>779154</v>
      </c>
      <c r="D28" s="73">
        <v>1640.32</v>
      </c>
      <c r="E28" s="73">
        <v>47.57</v>
      </c>
      <c r="F28" s="135"/>
      <c r="G28" s="141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50">
        <f t="shared" si="0"/>
        <v>0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  <c r="T28" s="49">
        <v>0</v>
      </c>
      <c r="U28" s="49">
        <v>0</v>
      </c>
      <c r="V28" s="49">
        <v>0</v>
      </c>
      <c r="W28" s="50">
        <f t="shared" si="49"/>
        <v>0</v>
      </c>
      <c r="X28" s="49">
        <v>0</v>
      </c>
      <c r="Y28" s="50">
        <f t="shared" si="50"/>
        <v>0</v>
      </c>
      <c r="Z28" s="49">
        <v>0</v>
      </c>
      <c r="AA28" s="49">
        <v>0</v>
      </c>
      <c r="AB28" s="49">
        <v>0</v>
      </c>
      <c r="AC28" s="49">
        <v>0</v>
      </c>
      <c r="AD28" s="49">
        <v>0</v>
      </c>
      <c r="AE28" s="50">
        <f t="shared" si="51"/>
        <v>0</v>
      </c>
      <c r="AF28" s="49">
        <v>0</v>
      </c>
      <c r="AG28" s="49">
        <v>0</v>
      </c>
      <c r="AH28" s="49">
        <v>0</v>
      </c>
      <c r="AI28" s="49">
        <v>0</v>
      </c>
      <c r="AJ28" s="49">
        <v>0</v>
      </c>
      <c r="AK28" s="49">
        <v>0</v>
      </c>
      <c r="AL28" s="49">
        <v>0</v>
      </c>
      <c r="AM28" s="49">
        <v>0</v>
      </c>
      <c r="AN28" s="45">
        <v>0</v>
      </c>
      <c r="AO28" s="45">
        <v>0</v>
      </c>
      <c r="AP28" s="45">
        <v>0</v>
      </c>
      <c r="AQ28" s="45">
        <v>0</v>
      </c>
      <c r="AR28" s="45">
        <v>0</v>
      </c>
      <c r="AS28" s="4">
        <f t="shared" si="52"/>
        <v>0</v>
      </c>
      <c r="AT28" s="45">
        <v>0</v>
      </c>
      <c r="AU28" s="4">
        <f t="shared" si="53"/>
        <v>0</v>
      </c>
      <c r="AV28" s="45">
        <v>0</v>
      </c>
      <c r="AW28" s="45">
        <v>0</v>
      </c>
      <c r="AX28" s="4">
        <f t="shared" si="54"/>
        <v>0</v>
      </c>
      <c r="AY28" s="49">
        <v>0</v>
      </c>
      <c r="AZ28" s="49">
        <v>0</v>
      </c>
      <c r="BA28" s="49">
        <v>0</v>
      </c>
      <c r="BB28" s="49">
        <v>0</v>
      </c>
      <c r="BC28" s="49">
        <v>0</v>
      </c>
      <c r="BD28" s="49">
        <v>0</v>
      </c>
      <c r="BE28" s="49">
        <v>0</v>
      </c>
      <c r="BF28" s="50">
        <f t="shared" si="55"/>
        <v>0</v>
      </c>
      <c r="BG28" s="49">
        <v>0</v>
      </c>
      <c r="BH28" s="49">
        <v>0</v>
      </c>
      <c r="BI28" s="49">
        <v>0</v>
      </c>
      <c r="BJ28" s="49">
        <v>0</v>
      </c>
      <c r="BK28" s="49">
        <v>0</v>
      </c>
      <c r="BL28" s="49">
        <v>0</v>
      </c>
      <c r="BM28" s="49">
        <v>0</v>
      </c>
      <c r="BN28" s="49">
        <v>0</v>
      </c>
      <c r="BO28" s="50">
        <f t="shared" si="56"/>
        <v>0</v>
      </c>
      <c r="BP28" s="49">
        <v>0</v>
      </c>
      <c r="BQ28" s="49">
        <v>0</v>
      </c>
      <c r="BR28" s="49">
        <v>0</v>
      </c>
      <c r="BS28" s="50">
        <f t="shared" si="57"/>
        <v>0</v>
      </c>
      <c r="BT28" s="45">
        <v>0</v>
      </c>
      <c r="BU28" s="45">
        <v>0</v>
      </c>
      <c r="BV28" s="45">
        <v>0</v>
      </c>
      <c r="BW28" s="45">
        <v>0</v>
      </c>
      <c r="BX28" s="4">
        <f t="shared" si="58"/>
        <v>0</v>
      </c>
      <c r="BY28" s="45">
        <v>0</v>
      </c>
      <c r="BZ28" s="45">
        <v>0</v>
      </c>
      <c r="CA28" s="45">
        <v>0</v>
      </c>
      <c r="CB28" s="4">
        <f t="shared" si="59"/>
        <v>0</v>
      </c>
      <c r="CC28" s="4">
        <f t="shared" si="60"/>
        <v>0</v>
      </c>
      <c r="CD28" s="81">
        <f t="shared" si="61"/>
        <v>0</v>
      </c>
      <c r="CE28" s="83">
        <f t="shared" si="62"/>
        <v>0</v>
      </c>
      <c r="CF28" s="83">
        <f t="shared" si="63"/>
        <v>0</v>
      </c>
      <c r="CG28" s="83">
        <f t="shared" si="35"/>
        <v>0</v>
      </c>
      <c r="CH28" s="83">
        <f t="shared" si="64"/>
        <v>0</v>
      </c>
      <c r="CI28" s="44">
        <f t="shared" si="65"/>
        <v>0</v>
      </c>
      <c r="CJ28" s="66" t="str">
        <f t="shared" si="36"/>
        <v>-</v>
      </c>
      <c r="CK28" s="66" t="str">
        <f t="shared" si="37"/>
        <v>-</v>
      </c>
      <c r="CL28" s="148" t="str">
        <f t="shared" si="38"/>
        <v>-</v>
      </c>
      <c r="CM28" s="148" t="str">
        <f t="shared" si="39"/>
        <v>-</v>
      </c>
      <c r="CN28" s="148" t="str">
        <f t="shared" si="40"/>
        <v>-</v>
      </c>
      <c r="CO28" s="148" t="str">
        <f t="shared" si="41"/>
        <v>-</v>
      </c>
      <c r="CP28" s="148" t="str">
        <f t="shared" si="42"/>
        <v>-</v>
      </c>
      <c r="CQ28" s="148" t="str">
        <f t="shared" si="43"/>
        <v>-</v>
      </c>
      <c r="CR28" s="149" t="str">
        <f t="shared" si="44"/>
        <v>-</v>
      </c>
      <c r="CS28" s="83">
        <f t="shared" si="45"/>
        <v>0</v>
      </c>
      <c r="CT28" s="87">
        <f t="shared" si="66"/>
        <v>0</v>
      </c>
      <c r="CU28" s="87">
        <f t="shared" si="67"/>
        <v>0</v>
      </c>
      <c r="CV28" s="87">
        <f t="shared" si="68"/>
        <v>0</v>
      </c>
      <c r="CW28" s="87">
        <f t="shared" si="69"/>
        <v>0</v>
      </c>
      <c r="CX28" s="87">
        <f t="shared" si="70"/>
        <v>0</v>
      </c>
      <c r="CY28" s="87">
        <f t="shared" si="71"/>
        <v>0</v>
      </c>
      <c r="CZ28" s="87">
        <f t="shared" si="72"/>
        <v>0</v>
      </c>
      <c r="DA28" s="87">
        <f t="shared" si="73"/>
        <v>0</v>
      </c>
      <c r="DB28" s="87">
        <f t="shared" si="74"/>
        <v>0</v>
      </c>
      <c r="DC28" s="87">
        <f t="shared" si="75"/>
        <v>0</v>
      </c>
      <c r="DD28" s="87">
        <f t="shared" si="76"/>
        <v>0</v>
      </c>
      <c r="DE28" s="87">
        <f t="shared" si="77"/>
        <v>0</v>
      </c>
      <c r="DF28" s="87">
        <f t="shared" si="78"/>
        <v>0</v>
      </c>
      <c r="DG28" s="87">
        <f t="shared" si="79"/>
        <v>0</v>
      </c>
      <c r="DH28" s="87">
        <f t="shared" si="80"/>
        <v>0</v>
      </c>
      <c r="DI28" s="88">
        <f t="shared" si="81"/>
        <v>0</v>
      </c>
      <c r="DJ28" s="83">
        <f t="shared" si="82"/>
        <v>0</v>
      </c>
      <c r="DK28" s="151">
        <f t="shared" si="46"/>
        <v>0</v>
      </c>
      <c r="DL28" s="74"/>
      <c r="DM28" s="75"/>
    </row>
    <row r="29" spans="1:117" ht="12.75">
      <c r="A29" s="59" t="s">
        <v>21</v>
      </c>
      <c r="B29" s="48">
        <v>2650</v>
      </c>
      <c r="C29" s="4">
        <v>11000311</v>
      </c>
      <c r="D29" s="76">
        <v>4151.06</v>
      </c>
      <c r="E29" s="76">
        <v>120.39</v>
      </c>
      <c r="F29" s="11"/>
      <c r="G29" s="14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f t="shared" si="0"/>
        <v>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50">
        <v>0</v>
      </c>
      <c r="V29" s="50">
        <v>0</v>
      </c>
      <c r="W29" s="50">
        <f t="shared" si="49"/>
        <v>0</v>
      </c>
      <c r="X29" s="50">
        <v>0</v>
      </c>
      <c r="Y29" s="50">
        <f t="shared" si="50"/>
        <v>0</v>
      </c>
      <c r="Z29" s="50">
        <v>0</v>
      </c>
      <c r="AA29" s="50">
        <v>0</v>
      </c>
      <c r="AB29" s="50">
        <v>0</v>
      </c>
      <c r="AC29" s="50">
        <v>0</v>
      </c>
      <c r="AD29" s="50">
        <v>0</v>
      </c>
      <c r="AE29" s="50">
        <f t="shared" si="51"/>
        <v>0</v>
      </c>
      <c r="AF29" s="50">
        <v>0</v>
      </c>
      <c r="AG29" s="50">
        <v>0</v>
      </c>
      <c r="AH29" s="50">
        <v>0</v>
      </c>
      <c r="AI29" s="50">
        <v>0</v>
      </c>
      <c r="AJ29" s="50">
        <v>0</v>
      </c>
      <c r="AK29" s="50">
        <v>0</v>
      </c>
      <c r="AL29" s="50">
        <v>0</v>
      </c>
      <c r="AM29" s="50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f t="shared" si="52"/>
        <v>0</v>
      </c>
      <c r="AT29" s="4">
        <v>0</v>
      </c>
      <c r="AU29" s="4">
        <f t="shared" si="53"/>
        <v>0</v>
      </c>
      <c r="AV29" s="4">
        <v>0</v>
      </c>
      <c r="AW29" s="4">
        <v>0</v>
      </c>
      <c r="AX29" s="4">
        <f t="shared" si="54"/>
        <v>0</v>
      </c>
      <c r="AY29" s="50">
        <v>0</v>
      </c>
      <c r="AZ29" s="50">
        <v>0</v>
      </c>
      <c r="BA29" s="50">
        <v>0</v>
      </c>
      <c r="BB29" s="50">
        <v>0</v>
      </c>
      <c r="BC29" s="50">
        <v>0</v>
      </c>
      <c r="BD29" s="50">
        <v>0</v>
      </c>
      <c r="BE29" s="50">
        <v>0</v>
      </c>
      <c r="BF29" s="50">
        <f t="shared" si="55"/>
        <v>0</v>
      </c>
      <c r="BG29" s="50">
        <v>0</v>
      </c>
      <c r="BH29" s="50">
        <v>0</v>
      </c>
      <c r="BI29" s="50">
        <v>0</v>
      </c>
      <c r="BJ29" s="50">
        <v>0</v>
      </c>
      <c r="BK29" s="50">
        <v>0</v>
      </c>
      <c r="BL29" s="50">
        <v>0</v>
      </c>
      <c r="BM29" s="50">
        <v>0</v>
      </c>
      <c r="BN29" s="50">
        <v>0</v>
      </c>
      <c r="BO29" s="50">
        <f t="shared" si="56"/>
        <v>0</v>
      </c>
      <c r="BP29" s="50">
        <v>0</v>
      </c>
      <c r="BQ29" s="50">
        <v>0</v>
      </c>
      <c r="BR29" s="50">
        <v>0</v>
      </c>
      <c r="BS29" s="50">
        <f t="shared" si="57"/>
        <v>0</v>
      </c>
      <c r="BT29" s="4">
        <v>0</v>
      </c>
      <c r="BU29" s="4">
        <v>0</v>
      </c>
      <c r="BV29" s="4">
        <v>0</v>
      </c>
      <c r="BW29" s="4">
        <v>0</v>
      </c>
      <c r="BX29" s="4">
        <f t="shared" si="58"/>
        <v>0</v>
      </c>
      <c r="BY29" s="4">
        <v>0</v>
      </c>
      <c r="BZ29" s="4">
        <v>0</v>
      </c>
      <c r="CA29" s="4">
        <v>0</v>
      </c>
      <c r="CB29" s="4">
        <f t="shared" si="59"/>
        <v>0</v>
      </c>
      <c r="CC29" s="4">
        <f t="shared" si="60"/>
        <v>0</v>
      </c>
      <c r="CD29" s="81">
        <f t="shared" si="61"/>
        <v>0</v>
      </c>
      <c r="CE29" s="83">
        <f t="shared" si="62"/>
        <v>0</v>
      </c>
      <c r="CF29" s="83">
        <f t="shared" si="63"/>
        <v>0</v>
      </c>
      <c r="CG29" s="83">
        <f t="shared" si="35"/>
        <v>0</v>
      </c>
      <c r="CH29" s="83">
        <f t="shared" si="64"/>
        <v>0</v>
      </c>
      <c r="CI29" s="44">
        <f t="shared" si="65"/>
        <v>0</v>
      </c>
      <c r="CJ29" s="66" t="str">
        <f t="shared" si="36"/>
        <v>-</v>
      </c>
      <c r="CK29" s="66" t="str">
        <f t="shared" si="37"/>
        <v>-</v>
      </c>
      <c r="CL29" s="148" t="str">
        <f t="shared" si="38"/>
        <v>-</v>
      </c>
      <c r="CM29" s="148" t="str">
        <f t="shared" si="39"/>
        <v>-</v>
      </c>
      <c r="CN29" s="148" t="str">
        <f t="shared" si="40"/>
        <v>-</v>
      </c>
      <c r="CO29" s="148" t="str">
        <f t="shared" si="41"/>
        <v>-</v>
      </c>
      <c r="CP29" s="148" t="str">
        <f t="shared" si="42"/>
        <v>-</v>
      </c>
      <c r="CQ29" s="148" t="str">
        <f t="shared" si="43"/>
        <v>-</v>
      </c>
      <c r="CR29" s="149" t="str">
        <f t="shared" si="44"/>
        <v>-</v>
      </c>
      <c r="CS29" s="83">
        <f t="shared" si="45"/>
        <v>0</v>
      </c>
      <c r="CT29" s="87">
        <f t="shared" si="66"/>
        <v>0</v>
      </c>
      <c r="CU29" s="87">
        <f t="shared" si="67"/>
        <v>0</v>
      </c>
      <c r="CV29" s="87">
        <f t="shared" si="68"/>
        <v>0</v>
      </c>
      <c r="CW29" s="87">
        <f t="shared" si="69"/>
        <v>0</v>
      </c>
      <c r="CX29" s="87">
        <f t="shared" si="70"/>
        <v>0</v>
      </c>
      <c r="CY29" s="87">
        <f t="shared" si="71"/>
        <v>0</v>
      </c>
      <c r="CZ29" s="87">
        <f t="shared" si="72"/>
        <v>0</v>
      </c>
      <c r="DA29" s="87">
        <f t="shared" si="73"/>
        <v>0</v>
      </c>
      <c r="DB29" s="87">
        <f t="shared" si="74"/>
        <v>0</v>
      </c>
      <c r="DC29" s="87">
        <f t="shared" si="75"/>
        <v>0</v>
      </c>
      <c r="DD29" s="87">
        <f t="shared" si="76"/>
        <v>0</v>
      </c>
      <c r="DE29" s="87">
        <f t="shared" si="77"/>
        <v>0</v>
      </c>
      <c r="DF29" s="87">
        <f t="shared" si="78"/>
        <v>0</v>
      </c>
      <c r="DG29" s="87">
        <f t="shared" si="79"/>
        <v>0</v>
      </c>
      <c r="DH29" s="87">
        <f t="shared" si="80"/>
        <v>0</v>
      </c>
      <c r="DI29" s="88">
        <f t="shared" si="81"/>
        <v>0</v>
      </c>
      <c r="DJ29" s="83">
        <f t="shared" si="82"/>
        <v>0</v>
      </c>
      <c r="DK29" s="151">
        <f t="shared" si="46"/>
        <v>0</v>
      </c>
      <c r="DL29" s="71"/>
      <c r="DM29" s="72"/>
    </row>
    <row r="30" spans="1:117" ht="12.75">
      <c r="A30" s="58" t="s">
        <v>31</v>
      </c>
      <c r="B30" s="53">
        <v>400</v>
      </c>
      <c r="C30" s="45">
        <v>1133304</v>
      </c>
      <c r="D30" s="73">
        <v>2833.26</v>
      </c>
      <c r="E30" s="73">
        <v>82.17</v>
      </c>
      <c r="F30" s="135"/>
      <c r="G30" s="141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50">
        <f t="shared" si="0"/>
        <v>0</v>
      </c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49">
        <v>0</v>
      </c>
      <c r="T30" s="49">
        <v>0</v>
      </c>
      <c r="U30" s="49">
        <v>0</v>
      </c>
      <c r="V30" s="49">
        <v>0</v>
      </c>
      <c r="W30" s="50">
        <f t="shared" si="49"/>
        <v>0</v>
      </c>
      <c r="X30" s="49">
        <v>0</v>
      </c>
      <c r="Y30" s="50">
        <f t="shared" si="50"/>
        <v>0</v>
      </c>
      <c r="Z30" s="49">
        <v>0</v>
      </c>
      <c r="AA30" s="49">
        <v>0</v>
      </c>
      <c r="AB30" s="49">
        <v>0</v>
      </c>
      <c r="AC30" s="49">
        <v>0</v>
      </c>
      <c r="AD30" s="49">
        <v>0</v>
      </c>
      <c r="AE30" s="50">
        <f t="shared" si="51"/>
        <v>0</v>
      </c>
      <c r="AF30" s="49">
        <v>0</v>
      </c>
      <c r="AG30" s="49">
        <v>0</v>
      </c>
      <c r="AH30" s="49">
        <v>0</v>
      </c>
      <c r="AI30" s="49">
        <v>0</v>
      </c>
      <c r="AJ30" s="49">
        <v>0</v>
      </c>
      <c r="AK30" s="49">
        <v>0</v>
      </c>
      <c r="AL30" s="49">
        <v>0</v>
      </c>
      <c r="AM30" s="49">
        <v>0</v>
      </c>
      <c r="AN30" s="45">
        <v>0</v>
      </c>
      <c r="AO30" s="45">
        <v>0</v>
      </c>
      <c r="AP30" s="45">
        <v>0</v>
      </c>
      <c r="AQ30" s="45">
        <v>0</v>
      </c>
      <c r="AR30" s="45">
        <v>0</v>
      </c>
      <c r="AS30" s="4">
        <f t="shared" si="52"/>
        <v>0</v>
      </c>
      <c r="AT30" s="45">
        <v>0</v>
      </c>
      <c r="AU30" s="4">
        <f t="shared" si="53"/>
        <v>0</v>
      </c>
      <c r="AV30" s="45">
        <v>0</v>
      </c>
      <c r="AW30" s="45">
        <v>0</v>
      </c>
      <c r="AX30" s="4">
        <f t="shared" si="54"/>
        <v>0</v>
      </c>
      <c r="AY30" s="49">
        <v>0</v>
      </c>
      <c r="AZ30" s="49">
        <v>0</v>
      </c>
      <c r="BA30" s="49">
        <v>0</v>
      </c>
      <c r="BB30" s="49">
        <v>0</v>
      </c>
      <c r="BC30" s="49">
        <v>0</v>
      </c>
      <c r="BD30" s="49">
        <v>0</v>
      </c>
      <c r="BE30" s="49">
        <v>0</v>
      </c>
      <c r="BF30" s="50">
        <f t="shared" si="55"/>
        <v>0</v>
      </c>
      <c r="BG30" s="49">
        <v>0</v>
      </c>
      <c r="BH30" s="49">
        <v>0</v>
      </c>
      <c r="BI30" s="49">
        <v>0</v>
      </c>
      <c r="BJ30" s="49">
        <v>0</v>
      </c>
      <c r="BK30" s="49">
        <v>0</v>
      </c>
      <c r="BL30" s="49">
        <v>0</v>
      </c>
      <c r="BM30" s="49">
        <v>0</v>
      </c>
      <c r="BN30" s="49">
        <v>0</v>
      </c>
      <c r="BO30" s="50">
        <f t="shared" si="56"/>
        <v>0</v>
      </c>
      <c r="BP30" s="49">
        <v>0</v>
      </c>
      <c r="BQ30" s="49">
        <v>0</v>
      </c>
      <c r="BR30" s="49">
        <v>0</v>
      </c>
      <c r="BS30" s="50">
        <f t="shared" si="57"/>
        <v>0</v>
      </c>
      <c r="BT30" s="45">
        <v>0</v>
      </c>
      <c r="BU30" s="45">
        <v>0</v>
      </c>
      <c r="BV30" s="45">
        <v>0</v>
      </c>
      <c r="BW30" s="45">
        <v>0</v>
      </c>
      <c r="BX30" s="4">
        <f t="shared" si="58"/>
        <v>0</v>
      </c>
      <c r="BY30" s="45">
        <v>0</v>
      </c>
      <c r="BZ30" s="45">
        <v>0</v>
      </c>
      <c r="CA30" s="45">
        <v>0</v>
      </c>
      <c r="CB30" s="4">
        <f t="shared" si="59"/>
        <v>0</v>
      </c>
      <c r="CC30" s="4">
        <f t="shared" si="60"/>
        <v>0</v>
      </c>
      <c r="CD30" s="81">
        <f t="shared" si="61"/>
        <v>0</v>
      </c>
      <c r="CE30" s="83">
        <f t="shared" si="62"/>
        <v>0</v>
      </c>
      <c r="CF30" s="83">
        <f t="shared" si="63"/>
        <v>0</v>
      </c>
      <c r="CG30" s="83">
        <f t="shared" si="35"/>
        <v>0</v>
      </c>
      <c r="CH30" s="83">
        <f t="shared" si="64"/>
        <v>0</v>
      </c>
      <c r="CI30" s="44">
        <f t="shared" si="65"/>
        <v>0</v>
      </c>
      <c r="CJ30" s="66" t="str">
        <f t="shared" si="36"/>
        <v>-</v>
      </c>
      <c r="CK30" s="66" t="str">
        <f t="shared" si="37"/>
        <v>-</v>
      </c>
      <c r="CL30" s="148" t="str">
        <f t="shared" si="38"/>
        <v>-</v>
      </c>
      <c r="CM30" s="148" t="str">
        <f t="shared" si="39"/>
        <v>-</v>
      </c>
      <c r="CN30" s="148" t="str">
        <f t="shared" si="40"/>
        <v>-</v>
      </c>
      <c r="CO30" s="148" t="str">
        <f t="shared" si="41"/>
        <v>-</v>
      </c>
      <c r="CP30" s="148" t="str">
        <f t="shared" si="42"/>
        <v>-</v>
      </c>
      <c r="CQ30" s="148" t="str">
        <f t="shared" si="43"/>
        <v>-</v>
      </c>
      <c r="CR30" s="149" t="str">
        <f t="shared" si="44"/>
        <v>-</v>
      </c>
      <c r="CS30" s="83">
        <f t="shared" si="45"/>
        <v>0</v>
      </c>
      <c r="CT30" s="87">
        <f t="shared" si="66"/>
        <v>0</v>
      </c>
      <c r="CU30" s="87">
        <f t="shared" si="67"/>
        <v>0</v>
      </c>
      <c r="CV30" s="87">
        <f t="shared" si="68"/>
        <v>0</v>
      </c>
      <c r="CW30" s="87">
        <f t="shared" si="69"/>
        <v>0</v>
      </c>
      <c r="CX30" s="87">
        <f t="shared" si="70"/>
        <v>0</v>
      </c>
      <c r="CY30" s="87">
        <f t="shared" si="71"/>
        <v>0</v>
      </c>
      <c r="CZ30" s="87">
        <f t="shared" si="72"/>
        <v>0</v>
      </c>
      <c r="DA30" s="87">
        <f t="shared" si="73"/>
        <v>0</v>
      </c>
      <c r="DB30" s="87">
        <f t="shared" si="74"/>
        <v>0</v>
      </c>
      <c r="DC30" s="87">
        <f t="shared" si="75"/>
        <v>0</v>
      </c>
      <c r="DD30" s="87">
        <f t="shared" si="76"/>
        <v>0</v>
      </c>
      <c r="DE30" s="87">
        <f t="shared" si="77"/>
        <v>0</v>
      </c>
      <c r="DF30" s="87">
        <f t="shared" si="78"/>
        <v>0</v>
      </c>
      <c r="DG30" s="87">
        <f t="shared" si="79"/>
        <v>0</v>
      </c>
      <c r="DH30" s="87">
        <f t="shared" si="80"/>
        <v>0</v>
      </c>
      <c r="DI30" s="88">
        <f t="shared" si="81"/>
        <v>0</v>
      </c>
      <c r="DJ30" s="83">
        <f t="shared" si="82"/>
        <v>0</v>
      </c>
      <c r="DK30" s="151">
        <f t="shared" si="46"/>
        <v>0</v>
      </c>
      <c r="DL30" s="74"/>
      <c r="DM30" s="75"/>
    </row>
    <row r="31" spans="1:117" ht="13.5" thickBot="1">
      <c r="A31" s="60" t="s">
        <v>20</v>
      </c>
      <c r="B31" s="54">
        <v>283</v>
      </c>
      <c r="C31" s="10">
        <v>956624</v>
      </c>
      <c r="D31" s="77">
        <v>3380.3</v>
      </c>
      <c r="E31" s="77">
        <v>98.03</v>
      </c>
      <c r="F31" s="136"/>
      <c r="G31" s="14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f t="shared" si="0"/>
        <v>0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50">
        <v>0</v>
      </c>
      <c r="U31" s="50">
        <v>0</v>
      </c>
      <c r="V31" s="50">
        <v>0</v>
      </c>
      <c r="W31" s="50">
        <f t="shared" si="49"/>
        <v>0</v>
      </c>
      <c r="X31" s="50">
        <v>0</v>
      </c>
      <c r="Y31" s="50">
        <f t="shared" si="50"/>
        <v>0</v>
      </c>
      <c r="Z31" s="50">
        <v>0</v>
      </c>
      <c r="AA31" s="50">
        <v>0</v>
      </c>
      <c r="AB31" s="50">
        <v>0</v>
      </c>
      <c r="AC31" s="50">
        <v>0</v>
      </c>
      <c r="AD31" s="50">
        <v>0</v>
      </c>
      <c r="AE31" s="50">
        <f t="shared" si="51"/>
        <v>0</v>
      </c>
      <c r="AF31" s="50">
        <v>0</v>
      </c>
      <c r="AG31" s="50">
        <v>0</v>
      </c>
      <c r="AH31" s="50">
        <v>0</v>
      </c>
      <c r="AI31" s="50">
        <v>0</v>
      </c>
      <c r="AJ31" s="50">
        <v>0</v>
      </c>
      <c r="AK31" s="50">
        <v>0</v>
      </c>
      <c r="AL31" s="50">
        <v>0</v>
      </c>
      <c r="AM31" s="50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f t="shared" si="52"/>
        <v>0</v>
      </c>
      <c r="AT31" s="4">
        <v>0</v>
      </c>
      <c r="AU31" s="4">
        <f t="shared" si="53"/>
        <v>0</v>
      </c>
      <c r="AV31" s="4">
        <v>0</v>
      </c>
      <c r="AW31" s="4">
        <v>0</v>
      </c>
      <c r="AX31" s="4">
        <f t="shared" si="54"/>
        <v>0</v>
      </c>
      <c r="AY31" s="50">
        <v>0</v>
      </c>
      <c r="AZ31" s="50">
        <v>0</v>
      </c>
      <c r="BA31" s="50">
        <v>0</v>
      </c>
      <c r="BB31" s="50">
        <v>0</v>
      </c>
      <c r="BC31" s="50">
        <v>0</v>
      </c>
      <c r="BD31" s="50">
        <v>0</v>
      </c>
      <c r="BE31" s="50">
        <v>0</v>
      </c>
      <c r="BF31" s="50">
        <f t="shared" si="55"/>
        <v>0</v>
      </c>
      <c r="BG31" s="50">
        <v>0</v>
      </c>
      <c r="BH31" s="50">
        <v>0</v>
      </c>
      <c r="BI31" s="50">
        <v>0</v>
      </c>
      <c r="BJ31" s="50">
        <v>0</v>
      </c>
      <c r="BK31" s="50">
        <v>0</v>
      </c>
      <c r="BL31" s="50">
        <v>0</v>
      </c>
      <c r="BM31" s="50">
        <v>0</v>
      </c>
      <c r="BN31" s="50">
        <v>0</v>
      </c>
      <c r="BO31" s="50">
        <f t="shared" si="56"/>
        <v>0</v>
      </c>
      <c r="BP31" s="50">
        <v>0</v>
      </c>
      <c r="BQ31" s="50">
        <v>0</v>
      </c>
      <c r="BR31" s="50">
        <v>0</v>
      </c>
      <c r="BS31" s="50">
        <f t="shared" si="57"/>
        <v>0</v>
      </c>
      <c r="BT31" s="4">
        <v>0</v>
      </c>
      <c r="BU31" s="4">
        <v>0</v>
      </c>
      <c r="BV31" s="4">
        <v>0</v>
      </c>
      <c r="BW31" s="4">
        <v>0</v>
      </c>
      <c r="BX31" s="4">
        <f t="shared" si="58"/>
        <v>0</v>
      </c>
      <c r="BY31" s="4">
        <v>0</v>
      </c>
      <c r="BZ31" s="4">
        <v>0</v>
      </c>
      <c r="CA31" s="4">
        <v>0</v>
      </c>
      <c r="CB31" s="4">
        <f t="shared" si="59"/>
        <v>0</v>
      </c>
      <c r="CC31" s="4">
        <f t="shared" si="60"/>
        <v>0</v>
      </c>
      <c r="CD31" s="81">
        <f t="shared" si="61"/>
        <v>0</v>
      </c>
      <c r="CE31" s="83">
        <f t="shared" si="62"/>
        <v>0</v>
      </c>
      <c r="CF31" s="83">
        <f t="shared" si="63"/>
        <v>0</v>
      </c>
      <c r="CG31" s="83">
        <f t="shared" si="35"/>
        <v>0</v>
      </c>
      <c r="CH31" s="83">
        <f t="shared" si="64"/>
        <v>0</v>
      </c>
      <c r="CI31" s="44">
        <f t="shared" si="65"/>
        <v>0</v>
      </c>
      <c r="CJ31" s="66" t="str">
        <f t="shared" si="36"/>
        <v>-</v>
      </c>
      <c r="CK31" s="66" t="str">
        <f t="shared" si="37"/>
        <v>-</v>
      </c>
      <c r="CL31" s="148" t="str">
        <f t="shared" si="38"/>
        <v>-</v>
      </c>
      <c r="CM31" s="148" t="str">
        <f t="shared" si="39"/>
        <v>-</v>
      </c>
      <c r="CN31" s="148" t="str">
        <f t="shared" si="40"/>
        <v>-</v>
      </c>
      <c r="CO31" s="148" t="str">
        <f t="shared" si="41"/>
        <v>-</v>
      </c>
      <c r="CP31" s="148" t="str">
        <f t="shared" si="42"/>
        <v>-</v>
      </c>
      <c r="CQ31" s="148" t="str">
        <f t="shared" si="43"/>
        <v>-</v>
      </c>
      <c r="CR31" s="149" t="str">
        <f t="shared" si="44"/>
        <v>-</v>
      </c>
      <c r="CS31" s="83">
        <f t="shared" si="45"/>
        <v>0</v>
      </c>
      <c r="CT31" s="87">
        <f t="shared" si="66"/>
        <v>0</v>
      </c>
      <c r="CU31" s="87">
        <f t="shared" si="67"/>
        <v>0</v>
      </c>
      <c r="CV31" s="87">
        <f t="shared" si="68"/>
        <v>0</v>
      </c>
      <c r="CW31" s="87">
        <f t="shared" si="69"/>
        <v>0</v>
      </c>
      <c r="CX31" s="87">
        <f t="shared" si="70"/>
        <v>0</v>
      </c>
      <c r="CY31" s="87">
        <f t="shared" si="71"/>
        <v>0</v>
      </c>
      <c r="CZ31" s="87">
        <f t="shared" si="72"/>
        <v>0</v>
      </c>
      <c r="DA31" s="87">
        <f t="shared" si="73"/>
        <v>0</v>
      </c>
      <c r="DB31" s="87">
        <f t="shared" si="74"/>
        <v>0</v>
      </c>
      <c r="DC31" s="87">
        <f t="shared" si="75"/>
        <v>0</v>
      </c>
      <c r="DD31" s="87">
        <f t="shared" si="76"/>
        <v>0</v>
      </c>
      <c r="DE31" s="87">
        <f t="shared" si="77"/>
        <v>0</v>
      </c>
      <c r="DF31" s="87">
        <f t="shared" si="78"/>
        <v>0</v>
      </c>
      <c r="DG31" s="87">
        <f t="shared" si="79"/>
        <v>0</v>
      </c>
      <c r="DH31" s="87">
        <f t="shared" si="80"/>
        <v>0</v>
      </c>
      <c r="DI31" s="88">
        <f t="shared" si="81"/>
        <v>0</v>
      </c>
      <c r="DJ31" s="83">
        <f t="shared" si="82"/>
        <v>0</v>
      </c>
      <c r="DK31" s="151">
        <f t="shared" si="46"/>
        <v>0</v>
      </c>
      <c r="DL31" s="71"/>
      <c r="DM31" s="72"/>
    </row>
    <row r="32" spans="1:117" ht="12" customHeight="1">
      <c r="A32" s="38" t="s">
        <v>70</v>
      </c>
      <c r="B32" s="31">
        <f aca="true" t="shared" si="83" ref="B32:G32">SUM(B3:B31)</f>
        <v>38305</v>
      </c>
      <c r="C32" s="31">
        <f t="shared" si="83"/>
        <v>132077817</v>
      </c>
      <c r="D32" s="32">
        <f t="shared" si="83"/>
        <v>86001.40000000001</v>
      </c>
      <c r="E32" s="32">
        <f t="shared" si="83"/>
        <v>2494.1700000000005</v>
      </c>
      <c r="F32" s="124">
        <f t="shared" si="83"/>
        <v>0</v>
      </c>
      <c r="G32" s="126">
        <f t="shared" si="83"/>
        <v>1574483.15</v>
      </c>
      <c r="H32" s="127">
        <f aca="true" t="shared" si="84" ref="H32:AN32">SUM(H3:H31)</f>
        <v>1890936.05</v>
      </c>
      <c r="I32" s="127">
        <f t="shared" si="84"/>
        <v>137898.95</v>
      </c>
      <c r="J32" s="127">
        <f t="shared" si="84"/>
        <v>90246.25</v>
      </c>
      <c r="K32" s="127">
        <f t="shared" si="84"/>
        <v>144743.45</v>
      </c>
      <c r="L32" s="127">
        <f t="shared" si="84"/>
        <v>65299</v>
      </c>
      <c r="M32" s="127">
        <f t="shared" si="84"/>
        <v>210042.45</v>
      </c>
      <c r="N32" s="127">
        <f t="shared" si="84"/>
        <v>20836.3</v>
      </c>
      <c r="O32" s="127">
        <f t="shared" si="84"/>
        <v>38739.1</v>
      </c>
      <c r="P32" s="127">
        <f t="shared" si="84"/>
        <v>167719</v>
      </c>
      <c r="Q32" s="127">
        <f t="shared" si="84"/>
        <v>476.25</v>
      </c>
      <c r="R32" s="127">
        <f t="shared" si="84"/>
        <v>17375</v>
      </c>
      <c r="S32" s="127">
        <f t="shared" si="84"/>
        <v>0</v>
      </c>
      <c r="T32" s="127">
        <f t="shared" si="84"/>
        <v>0</v>
      </c>
      <c r="U32" s="127">
        <f t="shared" si="84"/>
        <v>0</v>
      </c>
      <c r="V32" s="127">
        <f t="shared" si="84"/>
        <v>0</v>
      </c>
      <c r="W32" s="127">
        <f t="shared" si="84"/>
        <v>17375</v>
      </c>
      <c r="X32" s="127">
        <f t="shared" si="84"/>
        <v>289049.19999999995</v>
      </c>
      <c r="Y32" s="127">
        <f t="shared" si="84"/>
        <v>4437801.7</v>
      </c>
      <c r="Z32" s="127">
        <f t="shared" si="84"/>
        <v>0</v>
      </c>
      <c r="AA32" s="127">
        <f t="shared" si="84"/>
        <v>0</v>
      </c>
      <c r="AB32" s="127">
        <f t="shared" si="84"/>
        <v>0</v>
      </c>
      <c r="AC32" s="127">
        <f t="shared" si="84"/>
        <v>0</v>
      </c>
      <c r="AD32" s="127">
        <f t="shared" si="84"/>
        <v>0</v>
      </c>
      <c r="AE32" s="127">
        <f t="shared" si="84"/>
        <v>0</v>
      </c>
      <c r="AF32" s="127">
        <f t="shared" si="84"/>
        <v>1111210.2499999998</v>
      </c>
      <c r="AG32" s="127">
        <f t="shared" si="84"/>
        <v>1231311.2</v>
      </c>
      <c r="AH32" s="127">
        <f t="shared" si="84"/>
        <v>105105</v>
      </c>
      <c r="AI32" s="127">
        <f t="shared" si="84"/>
        <v>1347701.2999999998</v>
      </c>
      <c r="AJ32" s="127">
        <f t="shared" si="84"/>
        <v>0</v>
      </c>
      <c r="AK32" s="127">
        <f t="shared" si="84"/>
        <v>3000</v>
      </c>
      <c r="AL32" s="127">
        <f t="shared" si="84"/>
        <v>1133457.25</v>
      </c>
      <c r="AM32" s="127">
        <f t="shared" si="84"/>
        <v>478.9</v>
      </c>
      <c r="AN32" s="127">
        <f t="shared" si="84"/>
        <v>10000</v>
      </c>
      <c r="AO32" s="127">
        <f aca="true" t="shared" si="85" ref="AO32:BT32">SUM(AO3:AO31)</f>
        <v>8344</v>
      </c>
      <c r="AP32" s="127">
        <f t="shared" si="85"/>
        <v>0</v>
      </c>
      <c r="AQ32" s="127">
        <f t="shared" si="85"/>
        <v>0</v>
      </c>
      <c r="AR32" s="127">
        <f t="shared" si="85"/>
        <v>0</v>
      </c>
      <c r="AS32" s="127">
        <f t="shared" si="85"/>
        <v>18344</v>
      </c>
      <c r="AT32" s="127">
        <f t="shared" si="85"/>
        <v>287590.19999999995</v>
      </c>
      <c r="AU32" s="127">
        <f t="shared" si="85"/>
        <v>5133093.1</v>
      </c>
      <c r="AV32" s="127">
        <f t="shared" si="85"/>
        <v>905895.65</v>
      </c>
      <c r="AW32" s="127">
        <f t="shared" si="85"/>
        <v>210604.25</v>
      </c>
      <c r="AX32" s="127">
        <f t="shared" si="85"/>
        <v>2.6193447411060333E-10</v>
      </c>
      <c r="AY32" s="127">
        <f t="shared" si="85"/>
        <v>161599.65</v>
      </c>
      <c r="AZ32" s="127">
        <f t="shared" si="85"/>
        <v>635266.3</v>
      </c>
      <c r="BA32" s="127">
        <f t="shared" si="85"/>
        <v>0</v>
      </c>
      <c r="BB32" s="127">
        <f t="shared" si="85"/>
        <v>0</v>
      </c>
      <c r="BC32" s="127">
        <f t="shared" si="85"/>
        <v>53713</v>
      </c>
      <c r="BD32" s="127">
        <f t="shared" si="85"/>
        <v>0</v>
      </c>
      <c r="BE32" s="127">
        <f t="shared" si="85"/>
        <v>17356.55</v>
      </c>
      <c r="BF32" s="127">
        <f t="shared" si="85"/>
        <v>706335.8500000001</v>
      </c>
      <c r="BG32" s="127">
        <f t="shared" si="85"/>
        <v>3225</v>
      </c>
      <c r="BH32" s="127">
        <f t="shared" si="85"/>
        <v>0</v>
      </c>
      <c r="BI32" s="127">
        <f t="shared" si="85"/>
        <v>0</v>
      </c>
      <c r="BJ32" s="127">
        <f t="shared" si="85"/>
        <v>0</v>
      </c>
      <c r="BK32" s="127">
        <f t="shared" si="85"/>
        <v>0</v>
      </c>
      <c r="BL32" s="127">
        <f t="shared" si="85"/>
        <v>105000</v>
      </c>
      <c r="BM32" s="127">
        <f t="shared" si="85"/>
        <v>44247.6</v>
      </c>
      <c r="BN32" s="127">
        <f t="shared" si="85"/>
        <v>0</v>
      </c>
      <c r="BO32" s="127">
        <f t="shared" si="85"/>
        <v>152472.6</v>
      </c>
      <c r="BP32" s="127">
        <f t="shared" si="85"/>
        <v>117280.6</v>
      </c>
      <c r="BQ32" s="127">
        <f t="shared" si="85"/>
        <v>35192</v>
      </c>
      <c r="BR32" s="127">
        <f t="shared" si="85"/>
        <v>706335.8500000001</v>
      </c>
      <c r="BS32" s="127">
        <f t="shared" si="85"/>
        <v>0</v>
      </c>
      <c r="BT32" s="127">
        <f t="shared" si="85"/>
        <v>27641191.61</v>
      </c>
      <c r="BU32" s="127">
        <f aca="true" t="shared" si="86" ref="BU32:DA32">SUM(BU3:BU31)</f>
        <v>1011872.0000000001</v>
      </c>
      <c r="BV32" s="127">
        <f t="shared" si="86"/>
        <v>0</v>
      </c>
      <c r="BW32" s="127">
        <f t="shared" si="86"/>
        <v>0</v>
      </c>
      <c r="BX32" s="127">
        <f t="shared" si="86"/>
        <v>28653063.61</v>
      </c>
      <c r="BY32" s="127">
        <f t="shared" si="86"/>
        <v>3722951.27</v>
      </c>
      <c r="BZ32" s="127">
        <f t="shared" si="86"/>
        <v>2708754.35</v>
      </c>
      <c r="CA32" s="127">
        <f t="shared" si="86"/>
        <v>22221357.990000002</v>
      </c>
      <c r="CB32" s="127">
        <f t="shared" si="86"/>
        <v>28653063.61</v>
      </c>
      <c r="CC32" s="127">
        <f t="shared" si="86"/>
        <v>0</v>
      </c>
      <c r="CD32" s="127">
        <f t="shared" si="86"/>
        <v>905333.85</v>
      </c>
      <c r="CE32" s="127">
        <f t="shared" si="86"/>
        <v>904364.85</v>
      </c>
      <c r="CF32" s="127">
        <f t="shared" si="86"/>
        <v>589055.25</v>
      </c>
      <c r="CG32" s="127">
        <f t="shared" si="86"/>
        <v>4826680</v>
      </c>
      <c r="CH32" s="127">
        <f t="shared" si="86"/>
        <v>-791515.6</v>
      </c>
      <c r="CI32" s="127">
        <f t="shared" si="86"/>
        <v>-646772.1499999999</v>
      </c>
      <c r="CJ32" s="128">
        <f t="shared" si="86"/>
        <v>8.794823402624242</v>
      </c>
      <c r="CK32" s="128">
        <f t="shared" si="86"/>
        <v>8.72050156746736</v>
      </c>
      <c r="CL32" s="128">
        <f t="shared" si="86"/>
        <v>0.47621314055587155</v>
      </c>
      <c r="CM32" s="128">
        <f t="shared" si="86"/>
        <v>0.45621957120877654</v>
      </c>
      <c r="CN32" s="128">
        <f t="shared" si="86"/>
        <v>-0.9167384678189763</v>
      </c>
      <c r="CO32" s="128">
        <f t="shared" si="86"/>
        <v>-0.6841223080169394</v>
      </c>
      <c r="CP32" s="128">
        <f t="shared" si="86"/>
        <v>1.0268124673314347</v>
      </c>
      <c r="CQ32" s="128">
        <f t="shared" si="86"/>
        <v>0.5619488110286606</v>
      </c>
      <c r="CR32" s="127">
        <f t="shared" si="86"/>
        <v>1383.029641811898</v>
      </c>
      <c r="CS32" s="127">
        <f t="shared" si="86"/>
        <v>23918240.340000004</v>
      </c>
      <c r="CT32" s="127">
        <f t="shared" si="86"/>
        <v>4227759.25</v>
      </c>
      <c r="CU32" s="127">
        <f t="shared" si="86"/>
        <v>5133093.1</v>
      </c>
      <c r="CV32" s="127">
        <f t="shared" si="86"/>
        <v>905333.8499999996</v>
      </c>
      <c r="CW32" s="127">
        <f t="shared" si="86"/>
        <v>0</v>
      </c>
      <c r="CX32" s="127">
        <f t="shared" si="86"/>
        <v>905333.8499999996</v>
      </c>
      <c r="CY32" s="127">
        <f t="shared" si="86"/>
        <v>695291.3999999994</v>
      </c>
      <c r="CZ32" s="127">
        <f t="shared" si="86"/>
        <v>589055.25</v>
      </c>
      <c r="DA32" s="127">
        <f t="shared" si="86"/>
        <v>210042.45</v>
      </c>
      <c r="DB32" s="127">
        <f aca="true" t="shared" si="87" ref="DB32:DM32">SUM(DB3:DB31)</f>
        <v>316278.5999999995</v>
      </c>
      <c r="DC32" s="127">
        <f t="shared" si="87"/>
        <v>-327323.05</v>
      </c>
      <c r="DD32" s="127">
        <f t="shared" si="87"/>
        <v>695291.3999999994</v>
      </c>
      <c r="DE32" s="127">
        <f t="shared" si="87"/>
        <v>0</v>
      </c>
      <c r="DF32" s="127">
        <f t="shared" si="87"/>
        <v>17520.380602828624</v>
      </c>
      <c r="DG32" s="127">
        <f t="shared" si="87"/>
        <v>-294.01140078428955</v>
      </c>
      <c r="DH32" s="127">
        <f t="shared" si="87"/>
        <v>0</v>
      </c>
      <c r="DI32" s="127">
        <f t="shared" si="87"/>
        <v>559.1593557899719</v>
      </c>
      <c r="DJ32" s="127">
        <f t="shared" si="87"/>
        <v>177.16407223192243</v>
      </c>
      <c r="DK32" s="127">
        <f t="shared" si="87"/>
        <v>21209485.990000002</v>
      </c>
      <c r="DL32" s="129">
        <f t="shared" si="87"/>
        <v>0</v>
      </c>
      <c r="DM32" s="130">
        <f t="shared" si="87"/>
        <v>0</v>
      </c>
    </row>
    <row r="33" spans="1:117" ht="12.75">
      <c r="A33" s="38" t="s">
        <v>47</v>
      </c>
      <c r="B33" s="31">
        <f aca="true" t="shared" si="88" ref="B33:G33">MIN(B3:B31)</f>
        <v>167</v>
      </c>
      <c r="C33" s="31">
        <f t="shared" si="88"/>
        <v>349229</v>
      </c>
      <c r="D33" s="32">
        <f t="shared" si="88"/>
        <v>1640.32</v>
      </c>
      <c r="E33" s="32">
        <f t="shared" si="88"/>
        <v>47.57</v>
      </c>
      <c r="F33" s="124">
        <f t="shared" si="88"/>
        <v>0</v>
      </c>
      <c r="G33" s="131">
        <f t="shared" si="88"/>
        <v>0</v>
      </c>
      <c r="H33" s="31">
        <f aca="true" t="shared" si="89" ref="H33:BT33">MIN(H3:H31)</f>
        <v>0</v>
      </c>
      <c r="I33" s="31">
        <f t="shared" si="89"/>
        <v>0</v>
      </c>
      <c r="J33" s="31">
        <f t="shared" si="89"/>
        <v>0</v>
      </c>
      <c r="K33" s="31">
        <f t="shared" si="89"/>
        <v>0</v>
      </c>
      <c r="L33" s="31">
        <f t="shared" si="89"/>
        <v>0</v>
      </c>
      <c r="M33" s="31">
        <f t="shared" si="89"/>
        <v>0</v>
      </c>
      <c r="N33" s="31">
        <f t="shared" si="89"/>
        <v>0</v>
      </c>
      <c r="O33" s="31">
        <f t="shared" si="89"/>
        <v>0</v>
      </c>
      <c r="P33" s="31">
        <f t="shared" si="89"/>
        <v>0</v>
      </c>
      <c r="Q33" s="31">
        <f t="shared" si="89"/>
        <v>0</v>
      </c>
      <c r="R33" s="31">
        <f t="shared" si="89"/>
        <v>0</v>
      </c>
      <c r="S33" s="31">
        <f t="shared" si="89"/>
        <v>0</v>
      </c>
      <c r="T33" s="31">
        <f t="shared" si="89"/>
        <v>0</v>
      </c>
      <c r="U33" s="31">
        <f t="shared" si="89"/>
        <v>0</v>
      </c>
      <c r="V33" s="31">
        <f t="shared" si="89"/>
        <v>0</v>
      </c>
      <c r="W33" s="31">
        <f t="shared" si="89"/>
        <v>0</v>
      </c>
      <c r="X33" s="31">
        <f t="shared" si="89"/>
        <v>0</v>
      </c>
      <c r="Y33" s="31">
        <f t="shared" si="89"/>
        <v>0</v>
      </c>
      <c r="Z33" s="31">
        <f t="shared" si="89"/>
        <v>0</v>
      </c>
      <c r="AA33" s="31">
        <f t="shared" si="89"/>
        <v>0</v>
      </c>
      <c r="AB33" s="31">
        <f t="shared" si="89"/>
        <v>0</v>
      </c>
      <c r="AC33" s="31">
        <f>MIN(AC3:AC31)</f>
        <v>0</v>
      </c>
      <c r="AD33" s="31">
        <f t="shared" si="89"/>
        <v>0</v>
      </c>
      <c r="AE33" s="31">
        <f t="shared" si="89"/>
        <v>0</v>
      </c>
      <c r="AF33" s="31">
        <f t="shared" si="89"/>
        <v>0</v>
      </c>
      <c r="AG33" s="31">
        <f t="shared" si="89"/>
        <v>0</v>
      </c>
      <c r="AH33" s="31">
        <f t="shared" si="89"/>
        <v>0</v>
      </c>
      <c r="AI33" s="31">
        <f t="shared" si="89"/>
        <v>0</v>
      </c>
      <c r="AJ33" s="31">
        <f t="shared" si="89"/>
        <v>0</v>
      </c>
      <c r="AK33" s="31">
        <f t="shared" si="89"/>
        <v>0</v>
      </c>
      <c r="AL33" s="31">
        <f t="shared" si="89"/>
        <v>0</v>
      </c>
      <c r="AM33" s="31">
        <f t="shared" si="89"/>
        <v>0</v>
      </c>
      <c r="AN33" s="31">
        <f t="shared" si="89"/>
        <v>0</v>
      </c>
      <c r="AO33" s="31">
        <f t="shared" si="89"/>
        <v>0</v>
      </c>
      <c r="AP33" s="31">
        <f t="shared" si="89"/>
        <v>0</v>
      </c>
      <c r="AQ33" s="31">
        <f t="shared" si="89"/>
        <v>0</v>
      </c>
      <c r="AR33" s="31">
        <f t="shared" si="89"/>
        <v>0</v>
      </c>
      <c r="AS33" s="31">
        <f t="shared" si="89"/>
        <v>0</v>
      </c>
      <c r="AT33" s="31">
        <f t="shared" si="89"/>
        <v>0</v>
      </c>
      <c r="AU33" s="31">
        <f t="shared" si="89"/>
        <v>0</v>
      </c>
      <c r="AV33" s="31">
        <f t="shared" si="89"/>
        <v>0</v>
      </c>
      <c r="AW33" s="31">
        <f t="shared" si="89"/>
        <v>0</v>
      </c>
      <c r="AX33" s="31">
        <f t="shared" si="89"/>
        <v>0</v>
      </c>
      <c r="AY33" s="31">
        <f t="shared" si="89"/>
        <v>0</v>
      </c>
      <c r="AZ33" s="31">
        <f t="shared" si="89"/>
        <v>0</v>
      </c>
      <c r="BA33" s="31">
        <f t="shared" si="89"/>
        <v>0</v>
      </c>
      <c r="BB33" s="31">
        <f t="shared" si="89"/>
        <v>0</v>
      </c>
      <c r="BC33" s="31">
        <f t="shared" si="89"/>
        <v>0</v>
      </c>
      <c r="BD33" s="31">
        <f t="shared" si="89"/>
        <v>0</v>
      </c>
      <c r="BE33" s="31">
        <f t="shared" si="89"/>
        <v>0</v>
      </c>
      <c r="BF33" s="31">
        <f t="shared" si="89"/>
        <v>0</v>
      </c>
      <c r="BG33" s="31">
        <f t="shared" si="89"/>
        <v>0</v>
      </c>
      <c r="BH33" s="31">
        <f t="shared" si="89"/>
        <v>0</v>
      </c>
      <c r="BI33" s="31">
        <f t="shared" si="89"/>
        <v>0</v>
      </c>
      <c r="BJ33" s="31">
        <f t="shared" si="89"/>
        <v>0</v>
      </c>
      <c r="BK33" s="31">
        <f t="shared" si="89"/>
        <v>0</v>
      </c>
      <c r="BL33" s="31">
        <f t="shared" si="89"/>
        <v>0</v>
      </c>
      <c r="BM33" s="31">
        <f t="shared" si="89"/>
        <v>0</v>
      </c>
      <c r="BN33" s="31">
        <f t="shared" si="89"/>
        <v>0</v>
      </c>
      <c r="BO33" s="31">
        <f t="shared" si="89"/>
        <v>0</v>
      </c>
      <c r="BP33" s="31">
        <f t="shared" si="89"/>
        <v>0</v>
      </c>
      <c r="BQ33" s="31">
        <f t="shared" si="89"/>
        <v>0</v>
      </c>
      <c r="BR33" s="31">
        <f t="shared" si="89"/>
        <v>0</v>
      </c>
      <c r="BS33" s="31">
        <f t="shared" si="89"/>
        <v>0</v>
      </c>
      <c r="BT33" s="31">
        <f t="shared" si="89"/>
        <v>0</v>
      </c>
      <c r="BU33" s="31">
        <f aca="true" t="shared" si="90" ref="BU33:DK33">MIN(BU3:BU31)</f>
        <v>0</v>
      </c>
      <c r="BV33" s="31">
        <f t="shared" si="90"/>
        <v>0</v>
      </c>
      <c r="BW33" s="31">
        <f t="shared" si="90"/>
        <v>0</v>
      </c>
      <c r="BX33" s="31">
        <f t="shared" si="90"/>
        <v>0</v>
      </c>
      <c r="BY33" s="31">
        <f t="shared" si="90"/>
        <v>0</v>
      </c>
      <c r="BZ33" s="31">
        <f t="shared" si="90"/>
        <v>0</v>
      </c>
      <c r="CA33" s="31">
        <f t="shared" si="90"/>
        <v>0</v>
      </c>
      <c r="CB33" s="31">
        <f t="shared" si="90"/>
        <v>0</v>
      </c>
      <c r="CC33" s="31">
        <f t="shared" si="90"/>
        <v>0</v>
      </c>
      <c r="CD33" s="31">
        <f t="shared" si="90"/>
        <v>-126709.80000000002</v>
      </c>
      <c r="CE33" s="31">
        <f t="shared" si="90"/>
        <v>-111709.80000000002</v>
      </c>
      <c r="CF33" s="31">
        <f t="shared" si="90"/>
        <v>0</v>
      </c>
      <c r="CG33" s="31">
        <f t="shared" si="90"/>
        <v>0</v>
      </c>
      <c r="CH33" s="31">
        <f t="shared" si="90"/>
        <v>-402852.25</v>
      </c>
      <c r="CI33" s="31">
        <f t="shared" si="90"/>
        <v>-364948.1</v>
      </c>
      <c r="CJ33" s="100">
        <f t="shared" si="90"/>
        <v>-0.785252037422701</v>
      </c>
      <c r="CK33" s="100">
        <f t="shared" si="90"/>
        <v>-0.6922933194597611</v>
      </c>
      <c r="CL33" s="100">
        <f t="shared" si="90"/>
        <v>-0.11052983485921622</v>
      </c>
      <c r="CM33" s="100">
        <f t="shared" si="90"/>
        <v>-0.09744523111989817</v>
      </c>
      <c r="CN33" s="100">
        <f t="shared" si="90"/>
        <v>-0.35141080378284617</v>
      </c>
      <c r="CO33" s="100">
        <f t="shared" si="90"/>
        <v>-0.31834675159446796</v>
      </c>
      <c r="CP33" s="100">
        <f t="shared" si="90"/>
        <v>0.09999916976327904</v>
      </c>
      <c r="CQ33" s="100">
        <f t="shared" si="90"/>
        <v>0.02821445525293201</v>
      </c>
      <c r="CR33" s="31">
        <f t="shared" si="90"/>
        <v>-60.5152296396556</v>
      </c>
      <c r="CS33" s="31">
        <f t="shared" si="90"/>
        <v>0</v>
      </c>
      <c r="CT33" s="31">
        <f t="shared" si="90"/>
        <v>0</v>
      </c>
      <c r="CU33" s="31">
        <f t="shared" si="90"/>
        <v>0</v>
      </c>
      <c r="CV33" s="31">
        <f t="shared" si="90"/>
        <v>-126709.80000000028</v>
      </c>
      <c r="CW33" s="31">
        <f t="shared" si="90"/>
        <v>0</v>
      </c>
      <c r="CX33" s="31">
        <f t="shared" si="90"/>
        <v>-126709.80000000028</v>
      </c>
      <c r="CY33" s="31">
        <f t="shared" si="90"/>
        <v>-164613.95000000027</v>
      </c>
      <c r="CZ33" s="31">
        <f t="shared" si="90"/>
        <v>0</v>
      </c>
      <c r="DA33" s="31">
        <f t="shared" si="90"/>
        <v>0</v>
      </c>
      <c r="DB33" s="31">
        <f t="shared" si="90"/>
        <v>-288071.7500000003</v>
      </c>
      <c r="DC33" s="31">
        <f t="shared" si="90"/>
        <v>-142904.15</v>
      </c>
      <c r="DD33" s="31">
        <f t="shared" si="90"/>
        <v>-164613.95000000024</v>
      </c>
      <c r="DE33" s="31">
        <f t="shared" si="90"/>
        <v>0</v>
      </c>
      <c r="DF33" s="31">
        <f t="shared" si="90"/>
        <v>0</v>
      </c>
      <c r="DG33" s="31">
        <f t="shared" si="90"/>
        <v>-110.12910060142154</v>
      </c>
      <c r="DH33" s="31">
        <f t="shared" si="90"/>
        <v>0</v>
      </c>
      <c r="DI33" s="31">
        <f t="shared" si="90"/>
        <v>0</v>
      </c>
      <c r="DJ33" s="31">
        <f t="shared" si="90"/>
        <v>-279.7728021978022</v>
      </c>
      <c r="DK33" s="31">
        <f t="shared" si="90"/>
        <v>0</v>
      </c>
      <c r="DL33" s="20">
        <f>MIN(DL3:DL31)</f>
        <v>0</v>
      </c>
      <c r="DM33" s="33">
        <f>MIN(DM3:DM31)</f>
        <v>0</v>
      </c>
    </row>
    <row r="34" spans="1:117" ht="12.75">
      <c r="A34" s="38" t="s">
        <v>48</v>
      </c>
      <c r="B34" s="31">
        <f aca="true" t="shared" si="91" ref="B34:G34">MAX(B3:B31)</f>
        <v>5636</v>
      </c>
      <c r="C34" s="31">
        <f t="shared" si="91"/>
        <v>22193324</v>
      </c>
      <c r="D34" s="32">
        <f t="shared" si="91"/>
        <v>7015.89</v>
      </c>
      <c r="E34" s="32">
        <f t="shared" si="91"/>
        <v>203.47</v>
      </c>
      <c r="F34" s="124">
        <f t="shared" si="91"/>
        <v>0</v>
      </c>
      <c r="G34" s="131">
        <f t="shared" si="91"/>
        <v>753546.25</v>
      </c>
      <c r="H34" s="31">
        <f aca="true" t="shared" si="92" ref="H34:BT34">MAX(H3:H31)</f>
        <v>688072.8</v>
      </c>
      <c r="I34" s="31">
        <f t="shared" si="92"/>
        <v>49504.35</v>
      </c>
      <c r="J34" s="31">
        <f t="shared" si="92"/>
        <v>49249</v>
      </c>
      <c r="K34" s="31">
        <f t="shared" si="92"/>
        <v>43963</v>
      </c>
      <c r="L34" s="31">
        <f t="shared" si="92"/>
        <v>49299</v>
      </c>
      <c r="M34" s="31">
        <f t="shared" si="92"/>
        <v>90386.3</v>
      </c>
      <c r="N34" s="31">
        <f t="shared" si="92"/>
        <v>20836.3</v>
      </c>
      <c r="O34" s="31">
        <f t="shared" si="92"/>
        <v>35000</v>
      </c>
      <c r="P34" s="31">
        <f t="shared" si="92"/>
        <v>72992.85</v>
      </c>
      <c r="Q34" s="31">
        <f t="shared" si="92"/>
        <v>476.25</v>
      </c>
      <c r="R34" s="31">
        <f t="shared" si="92"/>
        <v>15000</v>
      </c>
      <c r="S34" s="31">
        <f t="shared" si="92"/>
        <v>0</v>
      </c>
      <c r="T34" s="31">
        <f t="shared" si="92"/>
        <v>0</v>
      </c>
      <c r="U34" s="31">
        <f t="shared" si="92"/>
        <v>0</v>
      </c>
      <c r="V34" s="31">
        <f t="shared" si="92"/>
        <v>0</v>
      </c>
      <c r="W34" s="31">
        <f t="shared" si="92"/>
        <v>15000</v>
      </c>
      <c r="X34" s="31">
        <f t="shared" si="92"/>
        <v>153795.25</v>
      </c>
      <c r="Y34" s="31">
        <f t="shared" si="92"/>
        <v>1614724.75</v>
      </c>
      <c r="Z34" s="31">
        <f t="shared" si="92"/>
        <v>0</v>
      </c>
      <c r="AA34" s="31">
        <f t="shared" si="92"/>
        <v>0</v>
      </c>
      <c r="AB34" s="31">
        <f t="shared" si="92"/>
        <v>0</v>
      </c>
      <c r="AC34" s="31">
        <f>MAX(AC3:AC31)</f>
        <v>0</v>
      </c>
      <c r="AD34" s="31">
        <f t="shared" si="92"/>
        <v>0</v>
      </c>
      <c r="AE34" s="31">
        <f t="shared" si="92"/>
        <v>0</v>
      </c>
      <c r="AF34" s="31">
        <f t="shared" si="92"/>
        <v>1099113.2999999998</v>
      </c>
      <c r="AG34" s="31">
        <f t="shared" si="92"/>
        <v>462239.35</v>
      </c>
      <c r="AH34" s="31">
        <f t="shared" si="92"/>
        <v>103605</v>
      </c>
      <c r="AI34" s="31">
        <f t="shared" si="92"/>
        <v>827591.75</v>
      </c>
      <c r="AJ34" s="31">
        <f t="shared" si="92"/>
        <v>0</v>
      </c>
      <c r="AK34" s="31">
        <f t="shared" si="92"/>
        <v>3000</v>
      </c>
      <c r="AL34" s="31">
        <f t="shared" si="92"/>
        <v>413756.6</v>
      </c>
      <c r="AM34" s="31">
        <f t="shared" si="92"/>
        <v>478.9</v>
      </c>
      <c r="AN34" s="31">
        <f t="shared" si="92"/>
        <v>10000</v>
      </c>
      <c r="AO34" s="31">
        <f t="shared" si="92"/>
        <v>8344</v>
      </c>
      <c r="AP34" s="31">
        <f t="shared" si="92"/>
        <v>0</v>
      </c>
      <c r="AQ34" s="31">
        <f t="shared" si="92"/>
        <v>0</v>
      </c>
      <c r="AR34" s="31">
        <f t="shared" si="92"/>
        <v>0</v>
      </c>
      <c r="AS34" s="31">
        <f t="shared" si="92"/>
        <v>10000</v>
      </c>
      <c r="AT34" s="31">
        <f t="shared" si="92"/>
        <v>153795.25</v>
      </c>
      <c r="AU34" s="31">
        <f t="shared" si="92"/>
        <v>2406702.05</v>
      </c>
      <c r="AV34" s="31">
        <f t="shared" si="92"/>
        <v>791977.3</v>
      </c>
      <c r="AW34" s="31">
        <f t="shared" si="92"/>
        <v>164613.95</v>
      </c>
      <c r="AX34" s="31">
        <f t="shared" si="92"/>
        <v>2.3283064365386963E-10</v>
      </c>
      <c r="AY34" s="31">
        <f t="shared" si="92"/>
        <v>81257.45</v>
      </c>
      <c r="AZ34" s="31">
        <f t="shared" si="92"/>
        <v>234692.4</v>
      </c>
      <c r="BA34" s="31">
        <f t="shared" si="92"/>
        <v>0</v>
      </c>
      <c r="BB34" s="31">
        <f t="shared" si="92"/>
        <v>0</v>
      </c>
      <c r="BC34" s="31">
        <f t="shared" si="92"/>
        <v>39400</v>
      </c>
      <c r="BD34" s="31">
        <f t="shared" si="92"/>
        <v>0</v>
      </c>
      <c r="BE34" s="31">
        <f t="shared" si="92"/>
        <v>17356.55</v>
      </c>
      <c r="BF34" s="31">
        <f t="shared" si="92"/>
        <v>266361.95</v>
      </c>
      <c r="BG34" s="31">
        <f t="shared" si="92"/>
        <v>3225</v>
      </c>
      <c r="BH34" s="31">
        <f t="shared" si="92"/>
        <v>0</v>
      </c>
      <c r="BI34" s="31">
        <f t="shared" si="92"/>
        <v>0</v>
      </c>
      <c r="BJ34" s="31">
        <f t="shared" si="92"/>
        <v>0</v>
      </c>
      <c r="BK34" s="31">
        <f t="shared" si="92"/>
        <v>0</v>
      </c>
      <c r="BL34" s="31">
        <f t="shared" si="92"/>
        <v>105000</v>
      </c>
      <c r="BM34" s="31">
        <f t="shared" si="92"/>
        <v>41443</v>
      </c>
      <c r="BN34" s="31">
        <f t="shared" si="92"/>
        <v>0</v>
      </c>
      <c r="BO34" s="31">
        <f t="shared" si="92"/>
        <v>105000</v>
      </c>
      <c r="BP34" s="31">
        <f t="shared" si="92"/>
        <v>105000</v>
      </c>
      <c r="BQ34" s="31">
        <f t="shared" si="92"/>
        <v>35192</v>
      </c>
      <c r="BR34" s="31">
        <f t="shared" si="92"/>
        <v>266361.95</v>
      </c>
      <c r="BS34" s="31">
        <f t="shared" si="92"/>
        <v>0</v>
      </c>
      <c r="BT34" s="31">
        <f t="shared" si="92"/>
        <v>8164606.9</v>
      </c>
      <c r="BU34" s="31">
        <f aca="true" t="shared" si="93" ref="BU34:DK34">MAX(BU3:BU31)</f>
        <v>395670.65</v>
      </c>
      <c r="BV34" s="31">
        <f t="shared" si="93"/>
        <v>0</v>
      </c>
      <c r="BW34" s="31">
        <f t="shared" si="93"/>
        <v>0</v>
      </c>
      <c r="BX34" s="31">
        <f t="shared" si="93"/>
        <v>8473995.6</v>
      </c>
      <c r="BY34" s="31">
        <f t="shared" si="93"/>
        <v>1802802.12</v>
      </c>
      <c r="BZ34" s="31">
        <f t="shared" si="93"/>
        <v>812912.5</v>
      </c>
      <c r="CA34" s="31">
        <f t="shared" si="93"/>
        <v>6331858.35</v>
      </c>
      <c r="CB34" s="31">
        <f t="shared" si="93"/>
        <v>8473995.6</v>
      </c>
      <c r="CC34" s="31">
        <f t="shared" si="93"/>
        <v>0</v>
      </c>
      <c r="CD34" s="31">
        <f t="shared" si="93"/>
        <v>882363.6000000001</v>
      </c>
      <c r="CE34" s="31">
        <f t="shared" si="93"/>
        <v>882363.6000000001</v>
      </c>
      <c r="CF34" s="31">
        <f t="shared" si="93"/>
        <v>190489.75</v>
      </c>
      <c r="CG34" s="31">
        <f t="shared" si="93"/>
        <v>2278024.65</v>
      </c>
      <c r="CH34" s="31">
        <f t="shared" si="93"/>
        <v>603.4500000000016</v>
      </c>
      <c r="CI34" s="31">
        <f t="shared" si="93"/>
        <v>2603.4500000000016</v>
      </c>
      <c r="CJ34" s="100">
        <f t="shared" si="93"/>
        <v>7.4302864028738815</v>
      </c>
      <c r="CK34" s="100">
        <f t="shared" si="93"/>
        <v>7.4302864028738815</v>
      </c>
      <c r="CL34" s="100">
        <f t="shared" si="93"/>
        <v>0.38733716072826524</v>
      </c>
      <c r="CM34" s="100">
        <f t="shared" si="93"/>
        <v>0.38733716072826524</v>
      </c>
      <c r="CN34" s="100">
        <f t="shared" si="93"/>
        <v>0.005855906561681844</v>
      </c>
      <c r="CO34" s="100">
        <f t="shared" si="93"/>
        <v>0.025263998571564448</v>
      </c>
      <c r="CP34" s="100">
        <f t="shared" si="93"/>
        <v>0.4384613108390579</v>
      </c>
      <c r="CQ34" s="100">
        <f t="shared" si="93"/>
        <v>0.19931329655973998</v>
      </c>
      <c r="CR34" s="31">
        <f t="shared" si="93"/>
        <v>918.2222121302284</v>
      </c>
      <c r="CS34" s="31">
        <f t="shared" si="93"/>
        <v>6760144.2</v>
      </c>
      <c r="CT34" s="31">
        <f t="shared" si="93"/>
        <v>1524338.45</v>
      </c>
      <c r="CU34" s="31">
        <f t="shared" si="93"/>
        <v>2406702.05</v>
      </c>
      <c r="CV34" s="31">
        <f t="shared" si="93"/>
        <v>882363.5999999999</v>
      </c>
      <c r="CW34" s="31">
        <f t="shared" si="93"/>
        <v>0</v>
      </c>
      <c r="CX34" s="31">
        <f t="shared" si="93"/>
        <v>882363.5999999999</v>
      </c>
      <c r="CY34" s="31">
        <f t="shared" si="93"/>
        <v>791977.2999999998</v>
      </c>
      <c r="CZ34" s="31">
        <f t="shared" si="93"/>
        <v>190489.75</v>
      </c>
      <c r="DA34" s="31">
        <f t="shared" si="93"/>
        <v>90386.3</v>
      </c>
      <c r="DB34" s="31">
        <f t="shared" si="93"/>
        <v>763611.2999999998</v>
      </c>
      <c r="DC34" s="31">
        <f t="shared" si="93"/>
        <v>0</v>
      </c>
      <c r="DD34" s="31">
        <f t="shared" si="93"/>
        <v>791977.2999999998</v>
      </c>
      <c r="DE34" s="31">
        <f t="shared" si="93"/>
        <v>0</v>
      </c>
      <c r="DF34" s="31">
        <f t="shared" si="93"/>
        <v>5205.008791208792</v>
      </c>
      <c r="DG34" s="31">
        <f t="shared" si="93"/>
        <v>3.3156593406593498</v>
      </c>
      <c r="DH34" s="31">
        <f t="shared" si="93"/>
        <v>0</v>
      </c>
      <c r="DI34" s="31">
        <f t="shared" si="93"/>
        <v>290.553021978022</v>
      </c>
      <c r="DJ34" s="31">
        <f t="shared" si="93"/>
        <v>610.8890399999998</v>
      </c>
      <c r="DK34" s="31">
        <f t="shared" si="93"/>
        <v>6022469.649999999</v>
      </c>
      <c r="DL34" s="20">
        <f>MAX(DL3:DL31)</f>
        <v>0</v>
      </c>
      <c r="DM34" s="33">
        <f>MAX(DM3:DM31)</f>
        <v>0</v>
      </c>
    </row>
    <row r="35" spans="1:117" ht="13.5" thickBot="1">
      <c r="A35" s="39" t="s">
        <v>49</v>
      </c>
      <c r="B35" s="34">
        <f aca="true" t="shared" si="94" ref="B35:G35">MEDIAN(B3:B31)</f>
        <v>608</v>
      </c>
      <c r="C35" s="34">
        <f t="shared" si="94"/>
        <v>1560210</v>
      </c>
      <c r="D35" s="35">
        <f t="shared" si="94"/>
        <v>2655.65</v>
      </c>
      <c r="E35" s="35">
        <f t="shared" si="94"/>
        <v>77.02</v>
      </c>
      <c r="F35" s="125" t="e">
        <f t="shared" si="94"/>
        <v>#NUM!</v>
      </c>
      <c r="G35" s="132">
        <f t="shared" si="94"/>
        <v>0</v>
      </c>
      <c r="H35" s="34">
        <f aca="true" t="shared" si="95" ref="H35:BT35">MEDIAN(H3:H31)</f>
        <v>0</v>
      </c>
      <c r="I35" s="34">
        <f t="shared" si="95"/>
        <v>0</v>
      </c>
      <c r="J35" s="34">
        <f t="shared" si="95"/>
        <v>0</v>
      </c>
      <c r="K35" s="34">
        <f t="shared" si="95"/>
        <v>0</v>
      </c>
      <c r="L35" s="34">
        <f t="shared" si="95"/>
        <v>0</v>
      </c>
      <c r="M35" s="34">
        <f t="shared" si="95"/>
        <v>0</v>
      </c>
      <c r="N35" s="34">
        <f t="shared" si="95"/>
        <v>0</v>
      </c>
      <c r="O35" s="34">
        <f t="shared" si="95"/>
        <v>0</v>
      </c>
      <c r="P35" s="34">
        <f t="shared" si="95"/>
        <v>0</v>
      </c>
      <c r="Q35" s="34">
        <f t="shared" si="95"/>
        <v>0</v>
      </c>
      <c r="R35" s="34">
        <f t="shared" si="95"/>
        <v>0</v>
      </c>
      <c r="S35" s="34">
        <f t="shared" si="95"/>
        <v>0</v>
      </c>
      <c r="T35" s="34">
        <f t="shared" si="95"/>
        <v>0</v>
      </c>
      <c r="U35" s="34">
        <f t="shared" si="95"/>
        <v>0</v>
      </c>
      <c r="V35" s="34">
        <f t="shared" si="95"/>
        <v>0</v>
      </c>
      <c r="W35" s="34">
        <f t="shared" si="95"/>
        <v>0</v>
      </c>
      <c r="X35" s="34">
        <f t="shared" si="95"/>
        <v>0</v>
      </c>
      <c r="Y35" s="34">
        <f t="shared" si="95"/>
        <v>0</v>
      </c>
      <c r="Z35" s="34">
        <f t="shared" si="95"/>
        <v>0</v>
      </c>
      <c r="AA35" s="34">
        <f t="shared" si="95"/>
        <v>0</v>
      </c>
      <c r="AB35" s="34">
        <f t="shared" si="95"/>
        <v>0</v>
      </c>
      <c r="AC35" s="34">
        <f>MEDIAN(AC3:AC31)</f>
        <v>0</v>
      </c>
      <c r="AD35" s="34">
        <f t="shared" si="95"/>
        <v>0</v>
      </c>
      <c r="AE35" s="34">
        <f t="shared" si="95"/>
        <v>0</v>
      </c>
      <c r="AF35" s="34">
        <f t="shared" si="95"/>
        <v>0</v>
      </c>
      <c r="AG35" s="34">
        <f t="shared" si="95"/>
        <v>0</v>
      </c>
      <c r="AH35" s="34">
        <f t="shared" si="95"/>
        <v>0</v>
      </c>
      <c r="AI35" s="34">
        <f t="shared" si="95"/>
        <v>0</v>
      </c>
      <c r="AJ35" s="34">
        <f t="shared" si="95"/>
        <v>0</v>
      </c>
      <c r="AK35" s="34">
        <f t="shared" si="95"/>
        <v>0</v>
      </c>
      <c r="AL35" s="34">
        <f t="shared" si="95"/>
        <v>0</v>
      </c>
      <c r="AM35" s="34">
        <f t="shared" si="95"/>
        <v>0</v>
      </c>
      <c r="AN35" s="34">
        <f t="shared" si="95"/>
        <v>0</v>
      </c>
      <c r="AO35" s="34">
        <f t="shared" si="95"/>
        <v>0</v>
      </c>
      <c r="AP35" s="34">
        <f t="shared" si="95"/>
        <v>0</v>
      </c>
      <c r="AQ35" s="34">
        <f t="shared" si="95"/>
        <v>0</v>
      </c>
      <c r="AR35" s="34">
        <f t="shared" si="95"/>
        <v>0</v>
      </c>
      <c r="AS35" s="34">
        <f t="shared" si="95"/>
        <v>0</v>
      </c>
      <c r="AT35" s="34">
        <f t="shared" si="95"/>
        <v>0</v>
      </c>
      <c r="AU35" s="34">
        <f t="shared" si="95"/>
        <v>0</v>
      </c>
      <c r="AV35" s="34">
        <f t="shared" si="95"/>
        <v>0</v>
      </c>
      <c r="AW35" s="34">
        <f t="shared" si="95"/>
        <v>0</v>
      </c>
      <c r="AX35" s="34">
        <f t="shared" si="95"/>
        <v>0</v>
      </c>
      <c r="AY35" s="34">
        <f t="shared" si="95"/>
        <v>0</v>
      </c>
      <c r="AZ35" s="34">
        <f t="shared" si="95"/>
        <v>0</v>
      </c>
      <c r="BA35" s="34">
        <f t="shared" si="95"/>
        <v>0</v>
      </c>
      <c r="BB35" s="34">
        <f t="shared" si="95"/>
        <v>0</v>
      </c>
      <c r="BC35" s="34">
        <f t="shared" si="95"/>
        <v>0</v>
      </c>
      <c r="BD35" s="34">
        <f t="shared" si="95"/>
        <v>0</v>
      </c>
      <c r="BE35" s="34">
        <f t="shared" si="95"/>
        <v>0</v>
      </c>
      <c r="BF35" s="34">
        <f t="shared" si="95"/>
        <v>0</v>
      </c>
      <c r="BG35" s="34">
        <f t="shared" si="95"/>
        <v>0</v>
      </c>
      <c r="BH35" s="34">
        <f t="shared" si="95"/>
        <v>0</v>
      </c>
      <c r="BI35" s="34">
        <f t="shared" si="95"/>
        <v>0</v>
      </c>
      <c r="BJ35" s="34">
        <f t="shared" si="95"/>
        <v>0</v>
      </c>
      <c r="BK35" s="34">
        <f t="shared" si="95"/>
        <v>0</v>
      </c>
      <c r="BL35" s="34">
        <f t="shared" si="95"/>
        <v>0</v>
      </c>
      <c r="BM35" s="34">
        <f t="shared" si="95"/>
        <v>0</v>
      </c>
      <c r="BN35" s="34">
        <f t="shared" si="95"/>
        <v>0</v>
      </c>
      <c r="BO35" s="34">
        <f t="shared" si="95"/>
        <v>0</v>
      </c>
      <c r="BP35" s="34">
        <f t="shared" si="95"/>
        <v>0</v>
      </c>
      <c r="BQ35" s="34">
        <f t="shared" si="95"/>
        <v>0</v>
      </c>
      <c r="BR35" s="34">
        <f t="shared" si="95"/>
        <v>0</v>
      </c>
      <c r="BS35" s="34">
        <f t="shared" si="95"/>
        <v>0</v>
      </c>
      <c r="BT35" s="34">
        <f t="shared" si="95"/>
        <v>0</v>
      </c>
      <c r="BU35" s="34">
        <f aca="true" t="shared" si="96" ref="BU35:DK35">MEDIAN(BU3:BU31)</f>
        <v>0</v>
      </c>
      <c r="BV35" s="34">
        <f t="shared" si="96"/>
        <v>0</v>
      </c>
      <c r="BW35" s="34">
        <f t="shared" si="96"/>
        <v>0</v>
      </c>
      <c r="BX35" s="34">
        <f t="shared" si="96"/>
        <v>0</v>
      </c>
      <c r="BY35" s="34">
        <f t="shared" si="96"/>
        <v>0</v>
      </c>
      <c r="BZ35" s="34">
        <f t="shared" si="96"/>
        <v>0</v>
      </c>
      <c r="CA35" s="34">
        <f t="shared" si="96"/>
        <v>0</v>
      </c>
      <c r="CB35" s="34">
        <f t="shared" si="96"/>
        <v>0</v>
      </c>
      <c r="CC35" s="34">
        <f t="shared" si="96"/>
        <v>0</v>
      </c>
      <c r="CD35" s="34">
        <f t="shared" si="96"/>
        <v>0</v>
      </c>
      <c r="CE35" s="34">
        <f t="shared" si="96"/>
        <v>0</v>
      </c>
      <c r="CF35" s="34">
        <f t="shared" si="96"/>
        <v>0</v>
      </c>
      <c r="CG35" s="34">
        <f t="shared" si="96"/>
        <v>0</v>
      </c>
      <c r="CH35" s="34">
        <f t="shared" si="96"/>
        <v>0</v>
      </c>
      <c r="CI35" s="34">
        <f t="shared" si="96"/>
        <v>0</v>
      </c>
      <c r="CJ35" s="101">
        <f t="shared" si="96"/>
        <v>0.07355093909252336</v>
      </c>
      <c r="CK35" s="101">
        <f t="shared" si="96"/>
        <v>0.03710241837042472</v>
      </c>
      <c r="CL35" s="101">
        <f t="shared" si="96"/>
        <v>0.04529144445011951</v>
      </c>
      <c r="CM35" s="101">
        <f t="shared" si="96"/>
        <v>0.020642621483946424</v>
      </c>
      <c r="CN35" s="101">
        <f t="shared" si="96"/>
        <v>-0.22490302181190316</v>
      </c>
      <c r="CO35" s="101">
        <f t="shared" si="96"/>
        <v>-0.17393049969386962</v>
      </c>
      <c r="CP35" s="101">
        <f t="shared" si="96"/>
        <v>0.12528013775813823</v>
      </c>
      <c r="CQ35" s="101">
        <f t="shared" si="96"/>
        <v>0.1091417516945713</v>
      </c>
      <c r="CR35" s="34">
        <f t="shared" si="96"/>
        <v>37.74555920849275</v>
      </c>
      <c r="CS35" s="34">
        <f t="shared" si="96"/>
        <v>0</v>
      </c>
      <c r="CT35" s="34">
        <f t="shared" si="96"/>
        <v>0</v>
      </c>
      <c r="CU35" s="34">
        <f t="shared" si="96"/>
        <v>0</v>
      </c>
      <c r="CV35" s="34">
        <f t="shared" si="96"/>
        <v>0</v>
      </c>
      <c r="CW35" s="34">
        <f t="shared" si="96"/>
        <v>0</v>
      </c>
      <c r="CX35" s="34">
        <f t="shared" si="96"/>
        <v>0</v>
      </c>
      <c r="CY35" s="34">
        <f t="shared" si="96"/>
        <v>0</v>
      </c>
      <c r="CZ35" s="34">
        <f t="shared" si="96"/>
        <v>0</v>
      </c>
      <c r="DA35" s="34">
        <f t="shared" si="96"/>
        <v>0</v>
      </c>
      <c r="DB35" s="34">
        <f t="shared" si="96"/>
        <v>0</v>
      </c>
      <c r="DC35" s="34">
        <f t="shared" si="96"/>
        <v>0</v>
      </c>
      <c r="DD35" s="34">
        <f t="shared" si="96"/>
        <v>0</v>
      </c>
      <c r="DE35" s="34">
        <f t="shared" si="96"/>
        <v>0</v>
      </c>
      <c r="DF35" s="34">
        <f t="shared" si="96"/>
        <v>0</v>
      </c>
      <c r="DG35" s="34">
        <f t="shared" si="96"/>
        <v>0</v>
      </c>
      <c r="DH35" s="34">
        <f t="shared" si="96"/>
        <v>0</v>
      </c>
      <c r="DI35" s="34">
        <f t="shared" si="96"/>
        <v>0</v>
      </c>
      <c r="DJ35" s="34">
        <f t="shared" si="96"/>
        <v>0</v>
      </c>
      <c r="DK35" s="34">
        <f t="shared" si="96"/>
        <v>0</v>
      </c>
      <c r="DL35" s="36" t="e">
        <f>MEDIAN(DL3:DL31)</f>
        <v>#NUM!</v>
      </c>
      <c r="DM35" s="37" t="e">
        <f>MEDIAN(DM3:DM31)</f>
        <v>#NUM!</v>
      </c>
    </row>
    <row r="37" spans="1:118" s="12" customFormat="1" ht="12.75">
      <c r="A37" s="3" t="s">
        <v>225</v>
      </c>
      <c r="B37" s="24">
        <f>SUM(B3:B31)</f>
        <v>38305</v>
      </c>
      <c r="C37" s="24">
        <f aca="true" t="shared" si="97" ref="C37:BN37">SUM(C3:C31)</f>
        <v>132077817</v>
      </c>
      <c r="D37" s="24">
        <f>D35</f>
        <v>2655.65</v>
      </c>
      <c r="E37" s="150">
        <f>E35</f>
        <v>77.02</v>
      </c>
      <c r="F37" s="24">
        <f t="shared" si="97"/>
        <v>0</v>
      </c>
      <c r="G37" s="24">
        <f t="shared" si="97"/>
        <v>1574483.15</v>
      </c>
      <c r="H37" s="24">
        <f t="shared" si="97"/>
        <v>1890936.05</v>
      </c>
      <c r="I37" s="24">
        <f t="shared" si="97"/>
        <v>137898.95</v>
      </c>
      <c r="J37" s="24">
        <f t="shared" si="97"/>
        <v>90246.25</v>
      </c>
      <c r="K37" s="24">
        <f t="shared" si="97"/>
        <v>144743.45</v>
      </c>
      <c r="L37" s="24">
        <f t="shared" si="97"/>
        <v>65299</v>
      </c>
      <c r="M37" s="24">
        <f t="shared" si="97"/>
        <v>210042.45</v>
      </c>
      <c r="N37" s="24">
        <f t="shared" si="97"/>
        <v>20836.3</v>
      </c>
      <c r="O37" s="24">
        <f t="shared" si="97"/>
        <v>38739.1</v>
      </c>
      <c r="P37" s="24">
        <f t="shared" si="97"/>
        <v>167719</v>
      </c>
      <c r="Q37" s="24">
        <f t="shared" si="97"/>
        <v>476.25</v>
      </c>
      <c r="R37" s="24">
        <f t="shared" si="97"/>
        <v>17375</v>
      </c>
      <c r="S37" s="24">
        <f t="shared" si="97"/>
        <v>0</v>
      </c>
      <c r="T37" s="24">
        <f t="shared" si="97"/>
        <v>0</v>
      </c>
      <c r="U37" s="24">
        <f t="shared" si="97"/>
        <v>0</v>
      </c>
      <c r="V37" s="24">
        <f t="shared" si="97"/>
        <v>0</v>
      </c>
      <c r="W37" s="24">
        <f t="shared" si="97"/>
        <v>17375</v>
      </c>
      <c r="X37" s="24">
        <f t="shared" si="97"/>
        <v>289049.19999999995</v>
      </c>
      <c r="Y37" s="24">
        <f t="shared" si="97"/>
        <v>4437801.7</v>
      </c>
      <c r="Z37" s="24">
        <f t="shared" si="97"/>
        <v>0</v>
      </c>
      <c r="AA37" s="24">
        <f t="shared" si="97"/>
        <v>0</v>
      </c>
      <c r="AB37" s="24">
        <f t="shared" si="97"/>
        <v>0</v>
      </c>
      <c r="AC37" s="24">
        <f t="shared" si="97"/>
        <v>0</v>
      </c>
      <c r="AD37" s="24">
        <f t="shared" si="97"/>
        <v>0</v>
      </c>
      <c r="AE37" s="24">
        <f t="shared" si="97"/>
        <v>0</v>
      </c>
      <c r="AF37" s="24">
        <f t="shared" si="97"/>
        <v>1111210.2499999998</v>
      </c>
      <c r="AG37" s="24">
        <f t="shared" si="97"/>
        <v>1231311.2</v>
      </c>
      <c r="AH37" s="24">
        <f t="shared" si="97"/>
        <v>105105</v>
      </c>
      <c r="AI37" s="24">
        <f t="shared" si="97"/>
        <v>1347701.2999999998</v>
      </c>
      <c r="AJ37" s="24">
        <f t="shared" si="97"/>
        <v>0</v>
      </c>
      <c r="AK37" s="24">
        <f t="shared" si="97"/>
        <v>3000</v>
      </c>
      <c r="AL37" s="24">
        <f t="shared" si="97"/>
        <v>1133457.25</v>
      </c>
      <c r="AM37" s="24">
        <f t="shared" si="97"/>
        <v>478.9</v>
      </c>
      <c r="AN37" s="24">
        <f t="shared" si="97"/>
        <v>10000</v>
      </c>
      <c r="AO37" s="24">
        <f t="shared" si="97"/>
        <v>8344</v>
      </c>
      <c r="AP37" s="24">
        <f t="shared" si="97"/>
        <v>0</v>
      </c>
      <c r="AQ37" s="24">
        <f t="shared" si="97"/>
        <v>0</v>
      </c>
      <c r="AR37" s="24">
        <f t="shared" si="97"/>
        <v>0</v>
      </c>
      <c r="AS37" s="24">
        <f t="shared" si="97"/>
        <v>18344</v>
      </c>
      <c r="AT37" s="24">
        <f t="shared" si="97"/>
        <v>287590.19999999995</v>
      </c>
      <c r="AU37" s="24">
        <f t="shared" si="97"/>
        <v>5133093.1</v>
      </c>
      <c r="AV37" s="24">
        <f t="shared" si="97"/>
        <v>905895.65</v>
      </c>
      <c r="AW37" s="24">
        <f t="shared" si="97"/>
        <v>210604.25</v>
      </c>
      <c r="AX37" s="4">
        <f>Y37-AU37+AV37-AW37</f>
        <v>5.820766091346741E-10</v>
      </c>
      <c r="AY37" s="24">
        <f t="shared" si="97"/>
        <v>161599.65</v>
      </c>
      <c r="AZ37" s="24">
        <f t="shared" si="97"/>
        <v>635266.3</v>
      </c>
      <c r="BA37" s="24">
        <f t="shared" si="97"/>
        <v>0</v>
      </c>
      <c r="BB37" s="24">
        <f t="shared" si="97"/>
        <v>0</v>
      </c>
      <c r="BC37" s="24">
        <f t="shared" si="97"/>
        <v>53713</v>
      </c>
      <c r="BD37" s="24">
        <f t="shared" si="97"/>
        <v>0</v>
      </c>
      <c r="BE37" s="24">
        <f t="shared" si="97"/>
        <v>17356.55</v>
      </c>
      <c r="BF37" s="24">
        <f t="shared" si="97"/>
        <v>706335.8500000001</v>
      </c>
      <c r="BG37" s="24">
        <f t="shared" si="97"/>
        <v>3225</v>
      </c>
      <c r="BH37" s="24">
        <f t="shared" si="97"/>
        <v>0</v>
      </c>
      <c r="BI37" s="24">
        <f t="shared" si="97"/>
        <v>0</v>
      </c>
      <c r="BJ37" s="24">
        <f t="shared" si="97"/>
        <v>0</v>
      </c>
      <c r="BK37" s="24">
        <f t="shared" si="97"/>
        <v>0</v>
      </c>
      <c r="BL37" s="24">
        <f t="shared" si="97"/>
        <v>105000</v>
      </c>
      <c r="BM37" s="24">
        <f t="shared" si="97"/>
        <v>44247.6</v>
      </c>
      <c r="BN37" s="24">
        <f t="shared" si="97"/>
        <v>0</v>
      </c>
      <c r="BO37" s="24">
        <f>SUM(BO3:BO31)</f>
        <v>152472.6</v>
      </c>
      <c r="BP37" s="24">
        <f>SUM(BP3:BP31)</f>
        <v>117280.6</v>
      </c>
      <c r="BQ37" s="24">
        <f>SUM(BQ3:BQ31)</f>
        <v>35192</v>
      </c>
      <c r="BR37" s="24">
        <f>SUM(BR3:BR31)</f>
        <v>706335.8500000001</v>
      </c>
      <c r="BS37" s="50">
        <f>+BF37-BO37+BP37+BQ37-BR37</f>
        <v>0</v>
      </c>
      <c r="BT37" s="24">
        <f aca="true" t="shared" si="98" ref="BT37:CB37">SUM(BT3:BT31)</f>
        <v>27641191.61</v>
      </c>
      <c r="BU37" s="24">
        <f t="shared" si="98"/>
        <v>1011872.0000000001</v>
      </c>
      <c r="BV37" s="24">
        <f t="shared" si="98"/>
        <v>0</v>
      </c>
      <c r="BW37" s="24">
        <f t="shared" si="98"/>
        <v>0</v>
      </c>
      <c r="BX37" s="24">
        <f t="shared" si="98"/>
        <v>28653063.61</v>
      </c>
      <c r="BY37" s="24">
        <f t="shared" si="98"/>
        <v>3722951.27</v>
      </c>
      <c r="BZ37" s="24">
        <f t="shared" si="98"/>
        <v>2708754.35</v>
      </c>
      <c r="CA37" s="24">
        <f t="shared" si="98"/>
        <v>22221357.990000002</v>
      </c>
      <c r="CB37" s="24">
        <f t="shared" si="98"/>
        <v>28653063.61</v>
      </c>
      <c r="CC37" s="4">
        <f>BX37-CB37</f>
        <v>0</v>
      </c>
      <c r="CD37" s="81">
        <f>K37+L37+AV37-AW37</f>
        <v>905333.8500000001</v>
      </c>
      <c r="CE37" s="83">
        <f>CD37+W37-AS37</f>
        <v>904364.8500000001</v>
      </c>
      <c r="CF37" s="83">
        <f>BR37-BP37</f>
        <v>589055.2500000001</v>
      </c>
      <c r="CG37" s="83">
        <f>AU37-AM37-AT37-AS37</f>
        <v>4826679.999999999</v>
      </c>
      <c r="CH37" s="83">
        <f>I37-AG37+AY37+AH37+BQ37</f>
        <v>-791515.6</v>
      </c>
      <c r="CI37" s="44">
        <f>CH37+K37</f>
        <v>-646772.1499999999</v>
      </c>
      <c r="CJ37" s="66">
        <f>CD37/CF37</f>
        <v>1.5369251865593252</v>
      </c>
      <c r="CK37" s="147">
        <f>CE37/CF37</f>
        <v>1.5352801795756847</v>
      </c>
      <c r="CL37" s="71">
        <f>CD37/CG37*1</f>
        <v>0.18756864967223852</v>
      </c>
      <c r="CM37" s="71">
        <f>CE37/CG37</f>
        <v>0.18736789055831343</v>
      </c>
      <c r="CN37" s="71">
        <f>CH37/CG37</f>
        <v>-0.16398758566965288</v>
      </c>
      <c r="CO37" s="71">
        <f>CI37/CG37</f>
        <v>-0.1339993846702081</v>
      </c>
      <c r="CP37" s="71">
        <f>(K37+L37)/(BU37+K37+L37)</f>
        <v>0.17189619944342255</v>
      </c>
      <c r="CQ37" s="71">
        <f>(K37)/(BU37+K37+L37)</f>
        <v>0.11845628799954039</v>
      </c>
      <c r="CR37" s="82">
        <f>CS37/CE37</f>
        <v>26.447556359582084</v>
      </c>
      <c r="CS37" s="83">
        <f>BT37-BY37</f>
        <v>23918240.34</v>
      </c>
      <c r="CT37" s="87">
        <f>Y37-K37-L37-V37</f>
        <v>4227759.25</v>
      </c>
      <c r="CU37" s="87">
        <f>AU37-AR37</f>
        <v>5133093.1</v>
      </c>
      <c r="CV37" s="87">
        <f>CU37-CT37</f>
        <v>905333.8499999996</v>
      </c>
      <c r="CW37" s="87">
        <f>-V37+AR37</f>
        <v>0</v>
      </c>
      <c r="CX37" s="87">
        <f>CV37+CW37</f>
        <v>905333.8499999996</v>
      </c>
      <c r="CY37" s="87">
        <f>CX37-K37-L37</f>
        <v>695291.3999999997</v>
      </c>
      <c r="CZ37" s="87">
        <f>BR37-BP37</f>
        <v>589055.2500000001</v>
      </c>
      <c r="DA37" s="87">
        <f>K37+L37</f>
        <v>210042.45</v>
      </c>
      <c r="DB37" s="87">
        <f>-CZ37+DA37+CY37</f>
        <v>316278.59999999957</v>
      </c>
      <c r="DC37" s="87">
        <f>-BP37-DA37</f>
        <v>-327323.05000000005</v>
      </c>
      <c r="DD37" s="87">
        <f>DB37+DC37+BR37</f>
        <v>695291.3999999997</v>
      </c>
      <c r="DE37" s="87">
        <f>Z37+AA37+AB37</f>
        <v>0</v>
      </c>
      <c r="DF37" s="87">
        <f>CS37/B37</f>
        <v>624.4156204150894</v>
      </c>
      <c r="DG37" s="87">
        <f>CH37/B37</f>
        <v>-20.663506069703693</v>
      </c>
      <c r="DH37" s="87">
        <f>DE37/B37</f>
        <v>0</v>
      </c>
      <c r="DI37" s="88">
        <f>CZ37/B37</f>
        <v>15.378025062002353</v>
      </c>
      <c r="DJ37" s="83">
        <f>DB37/B37</f>
        <v>8.25684897532958</v>
      </c>
      <c r="DK37" s="151">
        <f>CA37-BW37-BU37</f>
        <v>21209485.990000002</v>
      </c>
      <c r="DL37" s="74"/>
      <c r="DM37" s="74"/>
      <c r="DN37" s="75"/>
    </row>
    <row r="38" spans="1:117" s="12" customFormat="1" ht="12.75">
      <c r="A38" s="3"/>
      <c r="B38" s="13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4"/>
      <c r="CE38" s="15"/>
      <c r="CF38" s="15"/>
      <c r="CG38" s="15"/>
      <c r="CH38" s="15"/>
      <c r="CI38" s="7"/>
      <c r="CJ38" s="7"/>
      <c r="CK38" s="7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9"/>
      <c r="DM38" s="16"/>
    </row>
    <row r="40" spans="1:117" ht="12.75">
      <c r="A40" s="3" t="s">
        <v>216</v>
      </c>
      <c r="G40" s="141">
        <v>710359.65</v>
      </c>
      <c r="H40" s="49">
        <v>438007.35</v>
      </c>
      <c r="I40" s="49">
        <v>0</v>
      </c>
      <c r="J40" s="49">
        <v>1436.75</v>
      </c>
      <c r="K40" s="49">
        <v>35352.3</v>
      </c>
      <c r="L40" s="49">
        <v>49299</v>
      </c>
      <c r="M40" s="50">
        <f>SUM(K40:L40)</f>
        <v>84651.3</v>
      </c>
      <c r="N40" s="49">
        <v>20836.3</v>
      </c>
      <c r="O40" s="49">
        <v>0</v>
      </c>
      <c r="P40" s="49">
        <v>13303.6</v>
      </c>
      <c r="Q40" s="49">
        <v>0</v>
      </c>
      <c r="R40" s="49">
        <v>0</v>
      </c>
      <c r="S40" s="49">
        <v>0</v>
      </c>
      <c r="T40" s="49">
        <v>0</v>
      </c>
      <c r="U40" s="49">
        <v>0</v>
      </c>
      <c r="V40" s="49">
        <v>0</v>
      </c>
      <c r="W40" s="50">
        <f>SUM(R40:V40)</f>
        <v>0</v>
      </c>
      <c r="X40" s="49">
        <v>105296.65</v>
      </c>
      <c r="Y40" s="50">
        <f>SUM(G40:X40)-M40-W40</f>
        <v>1373891.6</v>
      </c>
      <c r="Z40" s="49">
        <v>0</v>
      </c>
      <c r="AA40" s="49">
        <v>0</v>
      </c>
      <c r="AB40" s="49">
        <v>0</v>
      </c>
      <c r="AC40" s="49">
        <v>0</v>
      </c>
      <c r="AD40" s="49">
        <v>0</v>
      </c>
      <c r="AE40" s="50">
        <f>SUM(Z40:AD40)</f>
        <v>0</v>
      </c>
      <c r="AF40" s="49">
        <v>851010.35</v>
      </c>
      <c r="AG40" s="49">
        <v>51411.4</v>
      </c>
      <c r="AH40" s="49">
        <v>0</v>
      </c>
      <c r="AI40" s="49">
        <v>798223</v>
      </c>
      <c r="AJ40" s="49">
        <v>0</v>
      </c>
      <c r="AK40" s="49">
        <v>0</v>
      </c>
      <c r="AL40" s="49">
        <v>178800.2</v>
      </c>
      <c r="AM40" s="49">
        <v>0</v>
      </c>
      <c r="AN40" s="45">
        <v>0</v>
      </c>
      <c r="AO40" s="45">
        <v>0</v>
      </c>
      <c r="AP40" s="45">
        <v>0</v>
      </c>
      <c r="AQ40" s="45">
        <v>0</v>
      </c>
      <c r="AR40" s="45">
        <v>0</v>
      </c>
      <c r="AS40" s="4">
        <f>SUM(AN40:AR40)</f>
        <v>0</v>
      </c>
      <c r="AT40" s="45">
        <v>105297.65</v>
      </c>
      <c r="AU40" s="4">
        <f>SUM(Z40:AT40)-AE40-AH40-AS40</f>
        <v>1984742.5999999999</v>
      </c>
      <c r="AV40" s="45">
        <v>610851</v>
      </c>
      <c r="AW40" s="45">
        <v>0</v>
      </c>
      <c r="AX40" s="4">
        <f>Y40-AU40+AV40-AW40</f>
        <v>2.3283064365386963E-10</v>
      </c>
      <c r="AY40" s="49">
        <v>3811.5</v>
      </c>
      <c r="AZ40" s="49">
        <v>121977.3</v>
      </c>
      <c r="BA40" s="49">
        <v>0</v>
      </c>
      <c r="BB40" s="49">
        <v>0</v>
      </c>
      <c r="BC40" s="49">
        <v>0</v>
      </c>
      <c r="BD40" s="49">
        <v>0</v>
      </c>
      <c r="BE40" s="49">
        <v>0</v>
      </c>
      <c r="BF40" s="50">
        <f>SUM(AZ40:BE40)</f>
        <v>121977.3</v>
      </c>
      <c r="BG40" s="49">
        <v>3225</v>
      </c>
      <c r="BH40" s="49">
        <v>0</v>
      </c>
      <c r="BI40" s="49">
        <v>0</v>
      </c>
      <c r="BJ40" s="49">
        <v>0</v>
      </c>
      <c r="BK40" s="49">
        <v>0</v>
      </c>
      <c r="BL40" s="49">
        <v>0</v>
      </c>
      <c r="BM40" s="49">
        <v>0</v>
      </c>
      <c r="BN40" s="49">
        <v>0</v>
      </c>
      <c r="BO40" s="50">
        <f>SUM(BG40:BN40)</f>
        <v>3225</v>
      </c>
      <c r="BP40" s="49">
        <v>3225</v>
      </c>
      <c r="BQ40" s="49">
        <v>0</v>
      </c>
      <c r="BR40" s="49">
        <v>121977.3</v>
      </c>
      <c r="BS40" s="50">
        <f>+BF40-BO40+BP40+BQ40-BR40</f>
        <v>0</v>
      </c>
      <c r="BT40" s="45">
        <v>2411709.43</v>
      </c>
      <c r="BU40" s="45">
        <v>34125</v>
      </c>
      <c r="BV40" s="45">
        <v>0</v>
      </c>
      <c r="BW40" s="45">
        <v>0</v>
      </c>
      <c r="BX40" s="4">
        <f>SUM(BT40:BW40)</f>
        <v>2445834.43</v>
      </c>
      <c r="BY40" s="45">
        <v>108309.35</v>
      </c>
      <c r="BZ40" s="45">
        <v>77527.5</v>
      </c>
      <c r="CA40" s="45">
        <v>2259997.58</v>
      </c>
      <c r="CB40" s="4">
        <f>SUM(BY40:CA40)</f>
        <v>2445834.43</v>
      </c>
      <c r="CC40" s="4">
        <f>BX40-CB40</f>
        <v>0</v>
      </c>
      <c r="CD40" s="81">
        <f>K40+L40+AV40-AW40</f>
        <v>695502.3</v>
      </c>
      <c r="CE40" s="83">
        <f>CD40+W40-AS40</f>
        <v>695502.3</v>
      </c>
      <c r="CF40" s="83">
        <f>BR40-BP40</f>
        <v>118752.3</v>
      </c>
      <c r="CG40" s="83">
        <f>AU40-AM40-AT40-AS40</f>
        <v>1879444.95</v>
      </c>
      <c r="CH40" s="83">
        <f>I40-AG40+AY40+AH40+BQ40</f>
        <v>-47599.9</v>
      </c>
      <c r="CI40" s="44">
        <f>CH40+K40</f>
        <v>-12247.599999999999</v>
      </c>
      <c r="CJ40" s="66">
        <f>IF(CF40=0,"-",(CD40/CF40))</f>
        <v>5.856748037722217</v>
      </c>
      <c r="CK40" s="66">
        <f>IF(CF40=0,"-",(CE40/CF40))</f>
        <v>5.856748037722217</v>
      </c>
      <c r="CL40" s="148">
        <f>IF(CG40=0,"-",(CD40/CG40*1))</f>
        <v>0.37005728739221655</v>
      </c>
      <c r="CM40" s="148">
        <f>IF(CE40=0,"-",(CE40/CG40))</f>
        <v>0.37005728739221655</v>
      </c>
      <c r="CN40" s="148">
        <f>IF(CG40=0,"-",(CH40/CG40))</f>
        <v>-0.02532657314597057</v>
      </c>
      <c r="CO40" s="148">
        <f>IF(CG40=0,"-",(CI40/CG40))</f>
        <v>-0.006516604809308195</v>
      </c>
      <c r="CP40" s="148">
        <f>IF(BU40+K40+L40=0,"-",((K40+L40)/(BU40+K40+L40)))</f>
        <v>0.7126952093978344</v>
      </c>
      <c r="CQ40" s="148">
        <f>IF(BU40+K40+L40=0,"-",((K40)/(BU40+K40+L40)))</f>
        <v>0.29763766003824</v>
      </c>
      <c r="CR40" s="149">
        <f>IF(CE40=0,"-",(CS40/CE40))</f>
        <v>3.3118511326274547</v>
      </c>
      <c r="CS40" s="83">
        <f>BT40-BY40</f>
        <v>2303400.08</v>
      </c>
      <c r="CT40" s="87">
        <f>Y40-K40-L40-V40</f>
        <v>1289240.3</v>
      </c>
      <c r="CU40" s="87">
        <f>AU40-AR40</f>
        <v>1984742.5999999999</v>
      </c>
      <c r="CV40" s="87">
        <f>CU40-CT40</f>
        <v>695502.2999999998</v>
      </c>
      <c r="CW40" s="87">
        <f>-V40+AR40</f>
        <v>0</v>
      </c>
      <c r="CX40" s="87">
        <f>CV40+CW40</f>
        <v>695502.2999999998</v>
      </c>
      <c r="CY40" s="87">
        <f>CX40-K40-L40</f>
        <v>610850.9999999998</v>
      </c>
      <c r="CZ40" s="87">
        <f>BR40-BP40</f>
        <v>118752.3</v>
      </c>
      <c r="DA40" s="87">
        <f>K40+L40</f>
        <v>84651.3</v>
      </c>
      <c r="DB40" s="87">
        <f>-CZ40+DA40+CY40</f>
        <v>576749.9999999998</v>
      </c>
      <c r="DC40" s="87">
        <f>-BP40-DA40</f>
        <v>-87876.3</v>
      </c>
      <c r="DD40" s="87">
        <f>DB40+DC40+BR40</f>
        <v>610850.9999999998</v>
      </c>
      <c r="DE40" s="87">
        <f>Z40+AA40+AB40</f>
        <v>0</v>
      </c>
      <c r="DF40" s="87" t="e">
        <f>CS40/B40</f>
        <v>#DIV/0!</v>
      </c>
      <c r="DG40" s="87" t="e">
        <f>CH40/B40</f>
        <v>#DIV/0!</v>
      </c>
      <c r="DH40" s="87" t="e">
        <f>DE40/B40</f>
        <v>#DIV/0!</v>
      </c>
      <c r="DI40" s="88" t="e">
        <f>CZ40/B40</f>
        <v>#DIV/0!</v>
      </c>
      <c r="DJ40" s="83" t="e">
        <f>DB40/B40</f>
        <v>#DIV/0!</v>
      </c>
      <c r="DK40" s="151">
        <f>CA40-BW40-BU40</f>
        <v>2225872.58</v>
      </c>
      <c r="DL40" s="74"/>
      <c r="DM40" s="75"/>
    </row>
    <row r="41" spans="1:117" ht="12.75">
      <c r="A41" s="3" t="s">
        <v>217</v>
      </c>
      <c r="G41" s="140">
        <v>27469.35</v>
      </c>
      <c r="H41" s="50">
        <v>77140.8</v>
      </c>
      <c r="I41" s="50">
        <v>3046.65</v>
      </c>
      <c r="J41" s="50">
        <v>13561.5</v>
      </c>
      <c r="K41" s="50">
        <v>5735</v>
      </c>
      <c r="L41" s="50">
        <v>0</v>
      </c>
      <c r="M41" s="50">
        <f>SUM(K41:L41)</f>
        <v>5735</v>
      </c>
      <c r="N41" s="50">
        <v>0</v>
      </c>
      <c r="O41" s="50">
        <v>739.1</v>
      </c>
      <c r="P41" s="50">
        <v>648.5</v>
      </c>
      <c r="Q41" s="50">
        <v>0</v>
      </c>
      <c r="R41" s="50">
        <v>0</v>
      </c>
      <c r="S41" s="50">
        <v>0</v>
      </c>
      <c r="T41" s="50">
        <v>0</v>
      </c>
      <c r="U41" s="50">
        <v>0</v>
      </c>
      <c r="V41" s="50">
        <v>0</v>
      </c>
      <c r="W41" s="50">
        <f>SUM(R41:V41)</f>
        <v>0</v>
      </c>
      <c r="X41" s="50">
        <v>17287</v>
      </c>
      <c r="Y41" s="50">
        <f>SUM(G41:X41)-M41-W41</f>
        <v>145627.9</v>
      </c>
      <c r="Z41" s="50">
        <v>0</v>
      </c>
      <c r="AA41" s="50">
        <v>0</v>
      </c>
      <c r="AB41" s="50">
        <v>0</v>
      </c>
      <c r="AC41" s="50">
        <v>0</v>
      </c>
      <c r="AD41" s="50">
        <v>0</v>
      </c>
      <c r="AE41" s="50">
        <f>SUM(Z41:AD41)</f>
        <v>0</v>
      </c>
      <c r="AF41" s="50">
        <v>92962.95</v>
      </c>
      <c r="AG41" s="50">
        <v>31054.8</v>
      </c>
      <c r="AH41" s="50">
        <v>0</v>
      </c>
      <c r="AI41" s="50">
        <v>19595.3</v>
      </c>
      <c r="AJ41" s="50">
        <v>0</v>
      </c>
      <c r="AK41" s="50">
        <v>3000</v>
      </c>
      <c r="AL41" s="50">
        <v>24527</v>
      </c>
      <c r="AM41" s="50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f>SUM(AN41:AR41)</f>
        <v>0</v>
      </c>
      <c r="AT41" s="4">
        <v>17287</v>
      </c>
      <c r="AU41" s="4">
        <f>SUM(Z41:AT41)-AE41-AH41-AS41</f>
        <v>188427.05</v>
      </c>
      <c r="AV41" s="4">
        <v>42799.15</v>
      </c>
      <c r="AW41" s="4">
        <v>0</v>
      </c>
      <c r="AX41" s="4">
        <f>Y41-AU41+AV41-AW41</f>
        <v>7.275957614183426E-12</v>
      </c>
      <c r="AY41" s="50">
        <v>-1145.6</v>
      </c>
      <c r="AZ41" s="50">
        <v>0</v>
      </c>
      <c r="BA41" s="50">
        <v>0</v>
      </c>
      <c r="BB41" s="50">
        <v>0</v>
      </c>
      <c r="BC41" s="50">
        <v>0</v>
      </c>
      <c r="BD41" s="50">
        <v>0</v>
      </c>
      <c r="BE41" s="50">
        <v>0</v>
      </c>
      <c r="BF41" s="50">
        <f>SUM(AZ41:BE41)</f>
        <v>0</v>
      </c>
      <c r="BG41" s="50">
        <v>0</v>
      </c>
      <c r="BH41" s="50">
        <v>0</v>
      </c>
      <c r="BI41" s="50">
        <v>0</v>
      </c>
      <c r="BJ41" s="50">
        <v>0</v>
      </c>
      <c r="BK41" s="50">
        <v>0</v>
      </c>
      <c r="BL41" s="50">
        <v>0</v>
      </c>
      <c r="BM41" s="50">
        <v>0</v>
      </c>
      <c r="BN41" s="50">
        <v>0</v>
      </c>
      <c r="BO41" s="50">
        <f>SUM(BG41:BN41)</f>
        <v>0</v>
      </c>
      <c r="BP41" s="50">
        <v>0</v>
      </c>
      <c r="BQ41" s="50">
        <v>0</v>
      </c>
      <c r="BR41" s="50">
        <v>0</v>
      </c>
      <c r="BS41" s="50">
        <f>+BF41-BO41+BP41+BQ41-BR41</f>
        <v>0</v>
      </c>
      <c r="BT41" s="4">
        <v>1016830.15</v>
      </c>
      <c r="BU41" s="4">
        <v>51627</v>
      </c>
      <c r="BV41" s="4">
        <v>0</v>
      </c>
      <c r="BW41" s="4">
        <v>0</v>
      </c>
      <c r="BX41" s="4">
        <f>SUM(BT41:BW41)</f>
        <v>1068457.15</v>
      </c>
      <c r="BY41" s="4">
        <v>33962.2</v>
      </c>
      <c r="BZ41" s="4">
        <v>206121</v>
      </c>
      <c r="CA41" s="4">
        <v>828373.95</v>
      </c>
      <c r="CB41" s="4">
        <f>SUM(BY41:CA41)</f>
        <v>1068457.15</v>
      </c>
      <c r="CC41" s="4">
        <f>BX41-CB41</f>
        <v>0</v>
      </c>
      <c r="CD41" s="81">
        <f>K41+L41+AV41-AW41</f>
        <v>48534.15</v>
      </c>
      <c r="CE41" s="83">
        <f>CD41+W41-AS41</f>
        <v>48534.15</v>
      </c>
      <c r="CF41" s="83">
        <f>BR41-BP41</f>
        <v>0</v>
      </c>
      <c r="CG41" s="83">
        <f>AU41-AM41-AT41-AS41</f>
        <v>171140.05</v>
      </c>
      <c r="CH41" s="83">
        <f>I41-AG41+AY41+AH41+BQ41</f>
        <v>-29153.749999999996</v>
      </c>
      <c r="CI41" s="44">
        <f>CH41+K41</f>
        <v>-23418.749999999996</v>
      </c>
      <c r="CJ41" s="66" t="str">
        <f>IF(CF41=0,"-",(CD41/CF41))</f>
        <v>-</v>
      </c>
      <c r="CK41" s="66" t="str">
        <f>IF(CF41=0,"-",(CE41/CF41))</f>
        <v>-</v>
      </c>
      <c r="CL41" s="148">
        <f>IF(CG41=0,"-",(CD41/CG41*1))</f>
        <v>0.28359317412844043</v>
      </c>
      <c r="CM41" s="148">
        <f>IF(CE41=0,"-",(CE41/CG41))</f>
        <v>0.28359317412844043</v>
      </c>
      <c r="CN41" s="148">
        <f>IF(CG41=0,"-",(CH41/CG41))</f>
        <v>-0.17035024823236875</v>
      </c>
      <c r="CO41" s="148">
        <f>IF(CG41=0,"-",(CI41/CG41))</f>
        <v>-0.136839681886268</v>
      </c>
      <c r="CP41" s="148">
        <f>IF(BU41+K41+L41=0,"-",((K41+L41)/(BU41+K41+L41)))</f>
        <v>0.0999790802273282</v>
      </c>
      <c r="CQ41" s="148">
        <f>IF(BU41+K41+L41=0,"-",((K41)/(BU41+K41+L41)))</f>
        <v>0.0999790802273282</v>
      </c>
      <c r="CR41" s="149">
        <f>IF(CE41=0,"-",(CS41/CE41))</f>
        <v>20.251059305664157</v>
      </c>
      <c r="CS41" s="83">
        <f>BT41-BY41</f>
        <v>982867.9500000001</v>
      </c>
      <c r="CT41" s="87">
        <f>Y41-K41-L41-V41</f>
        <v>139892.9</v>
      </c>
      <c r="CU41" s="87">
        <f>AU41-AR41</f>
        <v>188427.05</v>
      </c>
      <c r="CV41" s="87">
        <f>CU41-CT41</f>
        <v>48534.149999999994</v>
      </c>
      <c r="CW41" s="87">
        <f>-V41+AR41</f>
        <v>0</v>
      </c>
      <c r="CX41" s="87">
        <f>CV41+CW41</f>
        <v>48534.149999999994</v>
      </c>
      <c r="CY41" s="87">
        <f>CX41-K41-L41</f>
        <v>42799.149999999994</v>
      </c>
      <c r="CZ41" s="87">
        <f>BR41-BP41</f>
        <v>0</v>
      </c>
      <c r="DA41" s="87">
        <f>K41+L41</f>
        <v>5735</v>
      </c>
      <c r="DB41" s="87">
        <f>-CZ41+DA41+CY41</f>
        <v>48534.149999999994</v>
      </c>
      <c r="DC41" s="87">
        <f>-BP41-DA41</f>
        <v>-5735</v>
      </c>
      <c r="DD41" s="87">
        <f>DB41+DC41+BR41</f>
        <v>42799.149999999994</v>
      </c>
      <c r="DE41" s="87">
        <f>Z41+AA41+AB41</f>
        <v>0</v>
      </c>
      <c r="DF41" s="87" t="e">
        <f>CS41/B41</f>
        <v>#DIV/0!</v>
      </c>
      <c r="DG41" s="87" t="e">
        <f>CH41/B41</f>
        <v>#DIV/0!</v>
      </c>
      <c r="DH41" s="87" t="e">
        <f>DE41/B41</f>
        <v>#DIV/0!</v>
      </c>
      <c r="DI41" s="88" t="e">
        <f>CZ41/B41</f>
        <v>#DIV/0!</v>
      </c>
      <c r="DJ41" s="83" t="e">
        <f>DB41/B41</f>
        <v>#DIV/0!</v>
      </c>
      <c r="DK41" s="151">
        <f>CA41-BW41-BU41</f>
        <v>776746.95</v>
      </c>
      <c r="DL41" s="71"/>
      <c r="DM41" s="72"/>
    </row>
    <row r="42" spans="1:117" ht="12.75">
      <c r="A42" s="3" t="s">
        <v>218</v>
      </c>
      <c r="G42" s="141">
        <v>15717.25</v>
      </c>
      <c r="H42" s="49">
        <v>49414.6</v>
      </c>
      <c r="I42" s="49">
        <v>12532.05</v>
      </c>
      <c r="J42" s="49">
        <v>9999</v>
      </c>
      <c r="K42" s="49">
        <v>0</v>
      </c>
      <c r="L42" s="49">
        <v>0</v>
      </c>
      <c r="M42" s="50">
        <f>SUM(K42:L42)</f>
        <v>0</v>
      </c>
      <c r="N42" s="49">
        <v>0</v>
      </c>
      <c r="O42" s="49">
        <v>0</v>
      </c>
      <c r="P42" s="49">
        <v>1449.6</v>
      </c>
      <c r="Q42" s="49">
        <v>0</v>
      </c>
      <c r="R42" s="49">
        <v>0</v>
      </c>
      <c r="S42" s="49">
        <v>0</v>
      </c>
      <c r="T42" s="49">
        <v>0</v>
      </c>
      <c r="U42" s="49">
        <v>0</v>
      </c>
      <c r="V42" s="49">
        <v>0</v>
      </c>
      <c r="W42" s="50">
        <f>SUM(R42:V42)</f>
        <v>0</v>
      </c>
      <c r="X42" s="49">
        <v>6092.75</v>
      </c>
      <c r="Y42" s="50">
        <f>SUM(G42:X42)-M42-W42</f>
        <v>95205.25</v>
      </c>
      <c r="Z42" s="49">
        <v>0</v>
      </c>
      <c r="AA42" s="49">
        <v>0</v>
      </c>
      <c r="AB42" s="49">
        <v>0</v>
      </c>
      <c r="AC42" s="49">
        <v>0</v>
      </c>
      <c r="AD42" s="49">
        <v>0</v>
      </c>
      <c r="AE42" s="50">
        <f>SUM(Z42:AD42)</f>
        <v>0</v>
      </c>
      <c r="AF42" s="49">
        <v>155140</v>
      </c>
      <c r="AG42" s="49">
        <v>17260.2</v>
      </c>
      <c r="AH42" s="49">
        <v>0</v>
      </c>
      <c r="AI42" s="49">
        <v>9773.45</v>
      </c>
      <c r="AJ42" s="49">
        <v>0</v>
      </c>
      <c r="AK42" s="49">
        <v>0</v>
      </c>
      <c r="AL42" s="49">
        <v>45266</v>
      </c>
      <c r="AM42" s="49">
        <v>0</v>
      </c>
      <c r="AN42" s="45">
        <v>0</v>
      </c>
      <c r="AO42" s="45">
        <v>0</v>
      </c>
      <c r="AP42" s="45">
        <v>0</v>
      </c>
      <c r="AQ42" s="45">
        <v>0</v>
      </c>
      <c r="AR42" s="45">
        <v>0</v>
      </c>
      <c r="AS42" s="4">
        <f>SUM(AN42:AR42)</f>
        <v>0</v>
      </c>
      <c r="AT42" s="45">
        <v>6092.75</v>
      </c>
      <c r="AU42" s="4">
        <f>SUM(Z42:AT42)-AE42-AH42-AS42</f>
        <v>233532.40000000002</v>
      </c>
      <c r="AV42" s="45">
        <v>138327.15</v>
      </c>
      <c r="AW42" s="45">
        <v>0</v>
      </c>
      <c r="AX42" s="4">
        <f>Y42-AU42+AV42-AW42</f>
        <v>-2.9103830456733704E-11</v>
      </c>
      <c r="AY42" s="49">
        <f>12608.4</f>
        <v>12608.4</v>
      </c>
      <c r="AZ42" s="49">
        <v>0</v>
      </c>
      <c r="BA42" s="49">
        <v>0</v>
      </c>
      <c r="BB42" s="49">
        <v>0</v>
      </c>
      <c r="BC42" s="49">
        <v>0</v>
      </c>
      <c r="BD42" s="49">
        <v>0</v>
      </c>
      <c r="BE42" s="49">
        <v>0</v>
      </c>
      <c r="BF42" s="50">
        <f>SUM(AZ42:BE42)</f>
        <v>0</v>
      </c>
      <c r="BG42" s="49">
        <v>0</v>
      </c>
      <c r="BH42" s="49">
        <v>0</v>
      </c>
      <c r="BI42" s="49">
        <v>0</v>
      </c>
      <c r="BJ42" s="49">
        <v>0</v>
      </c>
      <c r="BK42" s="49">
        <v>0</v>
      </c>
      <c r="BL42" s="49">
        <v>0</v>
      </c>
      <c r="BM42" s="49">
        <v>0</v>
      </c>
      <c r="BN42" s="49">
        <v>0</v>
      </c>
      <c r="BO42" s="50">
        <f>SUM(BG42:BN42)</f>
        <v>0</v>
      </c>
      <c r="BP42" s="49">
        <v>0</v>
      </c>
      <c r="BQ42" s="49">
        <v>0</v>
      </c>
      <c r="BR42" s="49">
        <v>0</v>
      </c>
      <c r="BS42" s="50">
        <f>+BF42-BO42+BP42+BQ42-BR42</f>
        <v>0</v>
      </c>
      <c r="BT42" s="45">
        <v>1022532.68</v>
      </c>
      <c r="BU42" s="45">
        <v>30006</v>
      </c>
      <c r="BV42" s="45">
        <v>0</v>
      </c>
      <c r="BW42" s="45">
        <v>0</v>
      </c>
      <c r="BX42" s="4">
        <f>SUM(BT42:BW42)</f>
        <v>1052538.6800000002</v>
      </c>
      <c r="BY42" s="45">
        <v>119745.6</v>
      </c>
      <c r="BZ42" s="45">
        <v>529264</v>
      </c>
      <c r="CA42" s="45">
        <v>403529.08</v>
      </c>
      <c r="CB42" s="4">
        <f>SUM(BY42:CA42)</f>
        <v>1052538.68</v>
      </c>
      <c r="CC42" s="4">
        <f>BX42-CB42</f>
        <v>0</v>
      </c>
      <c r="CD42" s="81">
        <f>K42+L42+AV42-AW42</f>
        <v>138327.15</v>
      </c>
      <c r="CE42" s="83">
        <f>CD42+W42-AS42</f>
        <v>138327.15</v>
      </c>
      <c r="CF42" s="83">
        <f>BR42-BP42</f>
        <v>0</v>
      </c>
      <c r="CG42" s="83">
        <f>AU42-AM42-AT42-AS42</f>
        <v>227439.65000000002</v>
      </c>
      <c r="CH42" s="83">
        <f>I42-AG42+AY42+AH42+BQ42</f>
        <v>7880.249999999998</v>
      </c>
      <c r="CI42" s="44">
        <f>CH42+K42</f>
        <v>7880.249999999998</v>
      </c>
      <c r="CJ42" s="66" t="str">
        <f>IF(CF42=0,"-",(CD42/CF42))</f>
        <v>-</v>
      </c>
      <c r="CK42" s="66" t="str">
        <f>IF(CF42=0,"-",(CE42/CF42))</f>
        <v>-</v>
      </c>
      <c r="CL42" s="148">
        <f>IF(CG42=0,"-",(CD42/CG42*1))</f>
        <v>0.6081927667405397</v>
      </c>
      <c r="CM42" s="148">
        <f>IF(CE42=0,"-",(CE42/CG42))</f>
        <v>0.6081927667405397</v>
      </c>
      <c r="CN42" s="148">
        <f>IF(CG42=0,"-",(CH42/CG42))</f>
        <v>0.03464765268500895</v>
      </c>
      <c r="CO42" s="148">
        <f>IF(CG42=0,"-",(CI42/CG42))</f>
        <v>0.03464765268500895</v>
      </c>
      <c r="CP42" s="148">
        <f>IF(BU42+K42+L42=0,"-",((K42+L42)/(BU42+K42+L42)))</f>
        <v>0</v>
      </c>
      <c r="CQ42" s="148">
        <f>IF(BU42+K42+L42=0,"-",((K42)/(BU42+K42+L42)))</f>
        <v>0</v>
      </c>
      <c r="CR42" s="149">
        <f>IF(CE42=0,"-",(CS42/CE42))</f>
        <v>6.526463387700825</v>
      </c>
      <c r="CS42" s="83">
        <f>BT42-BY42</f>
        <v>902787.0800000001</v>
      </c>
      <c r="CT42" s="87">
        <f>Y42-K42-L42-V42</f>
        <v>95205.25</v>
      </c>
      <c r="CU42" s="87">
        <f>AU42-AR42</f>
        <v>233532.40000000002</v>
      </c>
      <c r="CV42" s="87">
        <f>CU42-CT42</f>
        <v>138327.15000000002</v>
      </c>
      <c r="CW42" s="87">
        <f>-V42+AR42</f>
        <v>0</v>
      </c>
      <c r="CX42" s="87">
        <f>CV42+CW42</f>
        <v>138327.15000000002</v>
      </c>
      <c r="CY42" s="87">
        <f>CX42-K42-L42</f>
        <v>138327.15000000002</v>
      </c>
      <c r="CZ42" s="87">
        <f>BR42-BP42</f>
        <v>0</v>
      </c>
      <c r="DA42" s="87">
        <f>K42+L42</f>
        <v>0</v>
      </c>
      <c r="DB42" s="87">
        <f>-CZ42+DA42+CY42</f>
        <v>138327.15000000002</v>
      </c>
      <c r="DC42" s="87">
        <f>-BP42-DA42</f>
        <v>0</v>
      </c>
      <c r="DD42" s="87">
        <f>DB42+DC42+BR42</f>
        <v>138327.15000000002</v>
      </c>
      <c r="DE42" s="87">
        <f>Z42+AA42+AB42</f>
        <v>0</v>
      </c>
      <c r="DF42" s="87" t="e">
        <f>CS42/B42</f>
        <v>#DIV/0!</v>
      </c>
      <c r="DG42" s="87" t="e">
        <f>CH42/B42</f>
        <v>#DIV/0!</v>
      </c>
      <c r="DH42" s="87" t="e">
        <f>DE42/B42</f>
        <v>#DIV/0!</v>
      </c>
      <c r="DI42" s="88" t="e">
        <f>CZ42/B42</f>
        <v>#DIV/0!</v>
      </c>
      <c r="DJ42" s="83" t="e">
        <f>DB42/B42</f>
        <v>#DIV/0!</v>
      </c>
      <c r="DK42" s="151">
        <f>CA42-BW42-BU42</f>
        <v>373523.08</v>
      </c>
      <c r="DL42" s="74"/>
      <c r="DM42" s="75"/>
    </row>
    <row r="60" spans="1:115" ht="12.75">
      <c r="A60" s="3" t="s">
        <v>230</v>
      </c>
      <c r="B60" s="69">
        <f>B10+B20+B26</f>
        <v>1433</v>
      </c>
      <c r="C60" s="69">
        <f aca="true" t="shared" si="99" ref="C60:BN60">C10+C20+C26</f>
        <v>3141171</v>
      </c>
      <c r="D60" s="69">
        <f>(D10+D20+D26)/3</f>
        <v>2195.8633333333332</v>
      </c>
      <c r="E60" s="69">
        <f>(E10+E20+E26)/3</f>
        <v>63.68666666666667</v>
      </c>
      <c r="F60" s="69">
        <f>(F10+F20+F26)/3</f>
        <v>0</v>
      </c>
      <c r="G60" s="26">
        <f t="shared" si="99"/>
        <v>0</v>
      </c>
      <c r="H60" s="26">
        <f t="shared" si="99"/>
        <v>0</v>
      </c>
      <c r="I60" s="26">
        <f t="shared" si="99"/>
        <v>0</v>
      </c>
      <c r="J60" s="26">
        <f t="shared" si="99"/>
        <v>0</v>
      </c>
      <c r="K60" s="26">
        <f t="shared" si="99"/>
        <v>0</v>
      </c>
      <c r="L60" s="26">
        <f t="shared" si="99"/>
        <v>0</v>
      </c>
      <c r="M60" s="26">
        <f t="shared" si="99"/>
        <v>0</v>
      </c>
      <c r="N60" s="26">
        <f t="shared" si="99"/>
        <v>0</v>
      </c>
      <c r="O60" s="26">
        <f t="shared" si="99"/>
        <v>0</v>
      </c>
      <c r="P60" s="26">
        <f t="shared" si="99"/>
        <v>0</v>
      </c>
      <c r="Q60" s="26">
        <f t="shared" si="99"/>
        <v>0</v>
      </c>
      <c r="R60" s="26">
        <f t="shared" si="99"/>
        <v>0</v>
      </c>
      <c r="S60" s="26">
        <f t="shared" si="99"/>
        <v>0</v>
      </c>
      <c r="T60" s="26">
        <f t="shared" si="99"/>
        <v>0</v>
      </c>
      <c r="U60" s="26">
        <f t="shared" si="99"/>
        <v>0</v>
      </c>
      <c r="V60" s="26">
        <f t="shared" si="99"/>
        <v>0</v>
      </c>
      <c r="W60" s="26">
        <f t="shared" si="99"/>
        <v>0</v>
      </c>
      <c r="X60" s="26">
        <f t="shared" si="99"/>
        <v>0</v>
      </c>
      <c r="Y60" s="26">
        <f t="shared" si="99"/>
        <v>0</v>
      </c>
      <c r="Z60" s="26">
        <f t="shared" si="99"/>
        <v>0</v>
      </c>
      <c r="AA60" s="26">
        <f t="shared" si="99"/>
        <v>0</v>
      </c>
      <c r="AB60" s="26">
        <f t="shared" si="99"/>
        <v>0</v>
      </c>
      <c r="AC60" s="26">
        <f t="shared" si="99"/>
        <v>0</v>
      </c>
      <c r="AD60" s="26">
        <f t="shared" si="99"/>
        <v>0</v>
      </c>
      <c r="AE60" s="26">
        <f t="shared" si="99"/>
        <v>0</v>
      </c>
      <c r="AF60" s="26">
        <f t="shared" si="99"/>
        <v>0</v>
      </c>
      <c r="AG60" s="26">
        <f t="shared" si="99"/>
        <v>0</v>
      </c>
      <c r="AH60" s="26">
        <f t="shared" si="99"/>
        <v>0</v>
      </c>
      <c r="AI60" s="26">
        <f t="shared" si="99"/>
        <v>0</v>
      </c>
      <c r="AJ60" s="26">
        <f t="shared" si="99"/>
        <v>0</v>
      </c>
      <c r="AK60" s="26">
        <f t="shared" si="99"/>
        <v>0</v>
      </c>
      <c r="AL60" s="26">
        <f t="shared" si="99"/>
        <v>0</v>
      </c>
      <c r="AM60" s="26">
        <f t="shared" si="99"/>
        <v>0</v>
      </c>
      <c r="AN60" s="26">
        <f t="shared" si="99"/>
        <v>0</v>
      </c>
      <c r="AO60" s="26">
        <f t="shared" si="99"/>
        <v>0</v>
      </c>
      <c r="AP60" s="26">
        <f t="shared" si="99"/>
        <v>0</v>
      </c>
      <c r="AQ60" s="26">
        <f t="shared" si="99"/>
        <v>0</v>
      </c>
      <c r="AR60" s="26">
        <f t="shared" si="99"/>
        <v>0</v>
      </c>
      <c r="AS60" s="26">
        <f t="shared" si="99"/>
        <v>0</v>
      </c>
      <c r="AT60" s="26">
        <f t="shared" si="99"/>
        <v>0</v>
      </c>
      <c r="AU60" s="26">
        <f t="shared" si="99"/>
        <v>0</v>
      </c>
      <c r="AV60" s="26">
        <f t="shared" si="99"/>
        <v>0</v>
      </c>
      <c r="AW60" s="26">
        <f t="shared" si="99"/>
        <v>0</v>
      </c>
      <c r="AX60" s="26">
        <f t="shared" si="99"/>
        <v>0</v>
      </c>
      <c r="AY60" s="26">
        <f t="shared" si="99"/>
        <v>0</v>
      </c>
      <c r="AZ60" s="26">
        <f t="shared" si="99"/>
        <v>0</v>
      </c>
      <c r="BA60" s="26">
        <f t="shared" si="99"/>
        <v>0</v>
      </c>
      <c r="BB60" s="26">
        <f t="shared" si="99"/>
        <v>0</v>
      </c>
      <c r="BC60" s="26">
        <f t="shared" si="99"/>
        <v>0</v>
      </c>
      <c r="BD60" s="26">
        <f t="shared" si="99"/>
        <v>0</v>
      </c>
      <c r="BE60" s="26">
        <f t="shared" si="99"/>
        <v>0</v>
      </c>
      <c r="BF60" s="26">
        <f t="shared" si="99"/>
        <v>0</v>
      </c>
      <c r="BG60" s="26">
        <f t="shared" si="99"/>
        <v>0</v>
      </c>
      <c r="BH60" s="26">
        <f t="shared" si="99"/>
        <v>0</v>
      </c>
      <c r="BI60" s="26">
        <f t="shared" si="99"/>
        <v>0</v>
      </c>
      <c r="BJ60" s="26">
        <f t="shared" si="99"/>
        <v>0</v>
      </c>
      <c r="BK60" s="26">
        <f t="shared" si="99"/>
        <v>0</v>
      </c>
      <c r="BL60" s="26">
        <f t="shared" si="99"/>
        <v>0</v>
      </c>
      <c r="BM60" s="26">
        <f t="shared" si="99"/>
        <v>0</v>
      </c>
      <c r="BN60" s="26">
        <f t="shared" si="99"/>
        <v>0</v>
      </c>
      <c r="BO60" s="26">
        <f aca="true" t="shared" si="100" ref="BO60:CI60">BO10+BO20+BO26</f>
        <v>0</v>
      </c>
      <c r="BP60" s="26">
        <f t="shared" si="100"/>
        <v>0</v>
      </c>
      <c r="BQ60" s="26">
        <f t="shared" si="100"/>
        <v>0</v>
      </c>
      <c r="BR60" s="26">
        <f t="shared" si="100"/>
        <v>0</v>
      </c>
      <c r="BS60" s="26">
        <f t="shared" si="100"/>
        <v>0</v>
      </c>
      <c r="BT60" s="26">
        <f t="shared" si="100"/>
        <v>0</v>
      </c>
      <c r="BU60" s="26">
        <f t="shared" si="100"/>
        <v>0</v>
      </c>
      <c r="BV60" s="26">
        <f t="shared" si="100"/>
        <v>0</v>
      </c>
      <c r="BW60" s="26">
        <f t="shared" si="100"/>
        <v>0</v>
      </c>
      <c r="BX60" s="26">
        <f t="shared" si="100"/>
        <v>0</v>
      </c>
      <c r="BY60" s="26">
        <f t="shared" si="100"/>
        <v>0</v>
      </c>
      <c r="BZ60" s="26">
        <f t="shared" si="100"/>
        <v>0</v>
      </c>
      <c r="CA60" s="26">
        <f t="shared" si="100"/>
        <v>0</v>
      </c>
      <c r="CB60" s="26">
        <f t="shared" si="100"/>
        <v>0</v>
      </c>
      <c r="CC60" s="26">
        <f t="shared" si="100"/>
        <v>0</v>
      </c>
      <c r="CD60" s="26">
        <f t="shared" si="100"/>
        <v>0</v>
      </c>
      <c r="CE60" s="26">
        <f t="shared" si="100"/>
        <v>0</v>
      </c>
      <c r="CF60" s="26">
        <f t="shared" si="100"/>
        <v>0</v>
      </c>
      <c r="CG60" s="26">
        <f t="shared" si="100"/>
        <v>0</v>
      </c>
      <c r="CH60" s="26">
        <f t="shared" si="100"/>
        <v>0</v>
      </c>
      <c r="CI60" s="26">
        <f t="shared" si="100"/>
        <v>0</v>
      </c>
      <c r="CJ60" s="157" t="e">
        <f aca="true" t="shared" si="101" ref="CJ60:CJ65">CD60/CF60</f>
        <v>#DIV/0!</v>
      </c>
      <c r="CK60" s="157" t="e">
        <f aca="true" t="shared" si="102" ref="CK60:CK65">CE60/CF60</f>
        <v>#DIV/0!</v>
      </c>
      <c r="CL60" s="157" t="e">
        <f aca="true" t="shared" si="103" ref="CL60:CL65">CD60/CG60*1</f>
        <v>#DIV/0!</v>
      </c>
      <c r="CM60" s="157" t="e">
        <f aca="true" t="shared" si="104" ref="CM60:CM65">CE60/CG60</f>
        <v>#DIV/0!</v>
      </c>
      <c r="CN60" s="157" t="e">
        <f aca="true" t="shared" si="105" ref="CN60:CN65">CH60/CG60</f>
        <v>#DIV/0!</v>
      </c>
      <c r="CO60" s="157" t="e">
        <f aca="true" t="shared" si="106" ref="CO60:CO65">CI60/CG60</f>
        <v>#DIV/0!</v>
      </c>
      <c r="CP60" s="157" t="e">
        <f aca="true" t="shared" si="107" ref="CP60:CP65">(K60+L60)/(BU60+K60+L60)</f>
        <v>#DIV/0!</v>
      </c>
      <c r="CQ60" s="157" t="e">
        <f aca="true" t="shared" si="108" ref="CQ60:CQ65">(K60)/(BU60+K60+L60)</f>
        <v>#DIV/0!</v>
      </c>
      <c r="CR60" s="26" t="e">
        <f aca="true" t="shared" si="109" ref="CR60:CR65">CS60/CE60</f>
        <v>#DIV/0!</v>
      </c>
      <c r="CS60" s="26">
        <f aca="true" t="shared" si="110" ref="CS60:CS65">BT60-BY60</f>
        <v>0</v>
      </c>
      <c r="CT60" s="26">
        <f aca="true" t="shared" si="111" ref="CT60:CT65">Y60-K60-L60-V60</f>
        <v>0</v>
      </c>
      <c r="CU60" s="26">
        <f aca="true" t="shared" si="112" ref="CU60:CU65">AU60-AR60</f>
        <v>0</v>
      </c>
      <c r="CV60" s="26">
        <f aca="true" t="shared" si="113" ref="CV60:CV65">CU60-CT60</f>
        <v>0</v>
      </c>
      <c r="CW60" s="26">
        <f aca="true" t="shared" si="114" ref="CW60:CW65">-V60+AR60</f>
        <v>0</v>
      </c>
      <c r="CX60" s="26">
        <f aca="true" t="shared" si="115" ref="CX60:CX65">CV60+CW60</f>
        <v>0</v>
      </c>
      <c r="CY60" s="26">
        <f aca="true" t="shared" si="116" ref="CY60:CY65">CX60-K60-L60</f>
        <v>0</v>
      </c>
      <c r="CZ60" s="26">
        <f aca="true" t="shared" si="117" ref="CZ60:CZ65">BR60-BP60</f>
        <v>0</v>
      </c>
      <c r="DA60" s="26">
        <f aca="true" t="shared" si="118" ref="DA60:DA65">K60+L60</f>
        <v>0</v>
      </c>
      <c r="DB60" s="26">
        <f aca="true" t="shared" si="119" ref="DB60:DB65">-CZ60+DA60+CY60</f>
        <v>0</v>
      </c>
      <c r="DC60" s="26">
        <f aca="true" t="shared" si="120" ref="DC60:DC65">-BP60-DA60</f>
        <v>0</v>
      </c>
      <c r="DD60" s="26">
        <f aca="true" t="shared" si="121" ref="DD60:DD65">DB60+DC60+BR60</f>
        <v>0</v>
      </c>
      <c r="DE60" s="26">
        <f aca="true" t="shared" si="122" ref="DE60:DE65">Z60+AA60+AB60</f>
        <v>0</v>
      </c>
      <c r="DF60" s="26">
        <f aca="true" t="shared" si="123" ref="DF60:DF65">CS60/B60</f>
        <v>0</v>
      </c>
      <c r="DG60" s="26">
        <f aca="true" t="shared" si="124" ref="DG60:DG65">CH60/B60</f>
        <v>0</v>
      </c>
      <c r="DH60" s="26">
        <f aca="true" t="shared" si="125" ref="DH60:DH65">DE60/B60</f>
        <v>0</v>
      </c>
      <c r="DI60" s="26">
        <f aca="true" t="shared" si="126" ref="DI60:DI65">CZ60/B60</f>
        <v>0</v>
      </c>
      <c r="DJ60" s="26">
        <f aca="true" t="shared" si="127" ref="DJ60:DJ65">DB60/B60</f>
        <v>0</v>
      </c>
      <c r="DK60" s="26">
        <f aca="true" t="shared" si="128" ref="DK60:DK65">CA60-BW60-BU60</f>
        <v>0</v>
      </c>
    </row>
    <row r="61" spans="1:115" ht="12.75">
      <c r="A61" s="3" t="s">
        <v>231</v>
      </c>
      <c r="B61" s="69">
        <f>B4+B19+B21+B24+B25</f>
        <v>14167</v>
      </c>
      <c r="C61" s="69">
        <f aca="true" t="shared" si="129" ref="C61:BN61">C4+C19+C21+C24+C25</f>
        <v>48194322</v>
      </c>
      <c r="D61" s="69">
        <f>(D4+D19+D21+D24+D25)/5</f>
        <v>3174.2380000000003</v>
      </c>
      <c r="E61" s="69">
        <f>(E4+E19+E21+E24+E25)/5</f>
        <v>92.05799999999998</v>
      </c>
      <c r="F61" s="69">
        <f>(F4+F19+F21+F24+F25)/5</f>
        <v>0</v>
      </c>
      <c r="G61" s="26">
        <f t="shared" si="129"/>
        <v>815025.75</v>
      </c>
      <c r="H61" s="26">
        <f t="shared" si="129"/>
        <v>1266141.7</v>
      </c>
      <c r="I61" s="26">
        <f t="shared" si="129"/>
        <v>108607.25</v>
      </c>
      <c r="J61" s="26">
        <f t="shared" si="129"/>
        <v>49249</v>
      </c>
      <c r="K61" s="26">
        <f t="shared" si="129"/>
        <v>101656.15</v>
      </c>
      <c r="L61" s="26">
        <f t="shared" si="129"/>
        <v>0</v>
      </c>
      <c r="M61" s="26">
        <f t="shared" si="129"/>
        <v>101656.15</v>
      </c>
      <c r="N61" s="26">
        <f t="shared" si="129"/>
        <v>0</v>
      </c>
      <c r="O61" s="26">
        <f t="shared" si="129"/>
        <v>35000</v>
      </c>
      <c r="P61" s="26">
        <f t="shared" si="129"/>
        <v>151545.25</v>
      </c>
      <c r="Q61" s="26">
        <f t="shared" si="129"/>
        <v>476.25</v>
      </c>
      <c r="R61" s="26">
        <f t="shared" si="129"/>
        <v>17375</v>
      </c>
      <c r="S61" s="26">
        <f t="shared" si="129"/>
        <v>0</v>
      </c>
      <c r="T61" s="26">
        <f t="shared" si="129"/>
        <v>0</v>
      </c>
      <c r="U61" s="26">
        <f t="shared" si="129"/>
        <v>0</v>
      </c>
      <c r="V61" s="26">
        <f t="shared" si="129"/>
        <v>0</v>
      </c>
      <c r="W61" s="26">
        <f t="shared" si="129"/>
        <v>17375</v>
      </c>
      <c r="X61" s="26">
        <f t="shared" si="129"/>
        <v>158912.8</v>
      </c>
      <c r="Y61" s="26">
        <f t="shared" si="129"/>
        <v>2703989.1500000004</v>
      </c>
      <c r="Z61" s="26">
        <f t="shared" si="129"/>
        <v>0</v>
      </c>
      <c r="AA61" s="26">
        <f t="shared" si="129"/>
        <v>0</v>
      </c>
      <c r="AB61" s="26">
        <f t="shared" si="129"/>
        <v>0</v>
      </c>
      <c r="AC61" s="26">
        <f t="shared" si="129"/>
        <v>0</v>
      </c>
      <c r="AD61" s="26">
        <f t="shared" si="129"/>
        <v>0</v>
      </c>
      <c r="AE61" s="26">
        <f t="shared" si="129"/>
        <v>0</v>
      </c>
      <c r="AF61" s="26">
        <f t="shared" si="129"/>
        <v>12096.95</v>
      </c>
      <c r="AG61" s="26">
        <f t="shared" si="129"/>
        <v>1114816.95</v>
      </c>
      <c r="AH61" s="26">
        <f t="shared" si="129"/>
        <v>105105</v>
      </c>
      <c r="AI61" s="26">
        <f t="shared" si="129"/>
        <v>477956.60000000003</v>
      </c>
      <c r="AJ61" s="26">
        <f t="shared" si="129"/>
        <v>0</v>
      </c>
      <c r="AK61" s="26">
        <f t="shared" si="129"/>
        <v>0</v>
      </c>
      <c r="AL61" s="26">
        <f t="shared" si="129"/>
        <v>840735.05</v>
      </c>
      <c r="AM61" s="26">
        <f t="shared" si="129"/>
        <v>478.9</v>
      </c>
      <c r="AN61" s="26">
        <f t="shared" si="129"/>
        <v>10000</v>
      </c>
      <c r="AO61" s="26">
        <f t="shared" si="129"/>
        <v>8344</v>
      </c>
      <c r="AP61" s="26">
        <f t="shared" si="129"/>
        <v>0</v>
      </c>
      <c r="AQ61" s="26">
        <f t="shared" si="129"/>
        <v>0</v>
      </c>
      <c r="AR61" s="26">
        <f t="shared" si="129"/>
        <v>0</v>
      </c>
      <c r="AS61" s="26">
        <f t="shared" si="129"/>
        <v>18344</v>
      </c>
      <c r="AT61" s="26">
        <f t="shared" si="129"/>
        <v>158912.8</v>
      </c>
      <c r="AU61" s="26">
        <f t="shared" si="129"/>
        <v>2623341.2499999995</v>
      </c>
      <c r="AV61" s="26">
        <f t="shared" si="129"/>
        <v>113918.35</v>
      </c>
      <c r="AW61" s="26">
        <f t="shared" si="129"/>
        <v>194566.25</v>
      </c>
      <c r="AX61" s="26">
        <f t="shared" si="129"/>
        <v>2.9103830456733704E-11</v>
      </c>
      <c r="AY61" s="26">
        <f t="shared" si="129"/>
        <v>142667.05</v>
      </c>
      <c r="AZ61" s="26">
        <f t="shared" si="129"/>
        <v>460408.35</v>
      </c>
      <c r="BA61" s="26">
        <f t="shared" si="129"/>
        <v>0</v>
      </c>
      <c r="BB61" s="26">
        <f t="shared" si="129"/>
        <v>0</v>
      </c>
      <c r="BC61" s="26">
        <f t="shared" si="129"/>
        <v>53713</v>
      </c>
      <c r="BD61" s="26">
        <f t="shared" si="129"/>
        <v>0</v>
      </c>
      <c r="BE61" s="26">
        <f t="shared" si="129"/>
        <v>17356.55</v>
      </c>
      <c r="BF61" s="26">
        <f t="shared" si="129"/>
        <v>531477.9</v>
      </c>
      <c r="BG61" s="26">
        <f t="shared" si="129"/>
        <v>0</v>
      </c>
      <c r="BH61" s="26">
        <f t="shared" si="129"/>
        <v>0</v>
      </c>
      <c r="BI61" s="26">
        <f t="shared" si="129"/>
        <v>0</v>
      </c>
      <c r="BJ61" s="26">
        <f t="shared" si="129"/>
        <v>0</v>
      </c>
      <c r="BK61" s="26">
        <f t="shared" si="129"/>
        <v>0</v>
      </c>
      <c r="BL61" s="26">
        <f t="shared" si="129"/>
        <v>105000</v>
      </c>
      <c r="BM61" s="26">
        <f t="shared" si="129"/>
        <v>44247.6</v>
      </c>
      <c r="BN61" s="26">
        <f t="shared" si="129"/>
        <v>0</v>
      </c>
      <c r="BO61" s="26">
        <f aca="true" t="shared" si="130" ref="BO61:CI61">BO4+BO19+BO21+BO24+BO25</f>
        <v>149247.6</v>
      </c>
      <c r="BP61" s="26">
        <f t="shared" si="130"/>
        <v>114055.6</v>
      </c>
      <c r="BQ61" s="26">
        <f t="shared" si="130"/>
        <v>35192</v>
      </c>
      <c r="BR61" s="26">
        <f t="shared" si="130"/>
        <v>531477.9</v>
      </c>
      <c r="BS61" s="26">
        <f t="shared" si="130"/>
        <v>0</v>
      </c>
      <c r="BT61" s="26">
        <f t="shared" si="130"/>
        <v>20752126.95</v>
      </c>
      <c r="BU61" s="26">
        <f t="shared" si="130"/>
        <v>843228.3500000001</v>
      </c>
      <c r="BV61" s="26">
        <f t="shared" si="130"/>
        <v>0</v>
      </c>
      <c r="BW61" s="26">
        <f t="shared" si="130"/>
        <v>0</v>
      </c>
      <c r="BX61" s="26">
        <f t="shared" si="130"/>
        <v>21595355.3</v>
      </c>
      <c r="BY61" s="26">
        <f t="shared" si="130"/>
        <v>3396581.42</v>
      </c>
      <c r="BZ61" s="26">
        <f t="shared" si="130"/>
        <v>1600925.85</v>
      </c>
      <c r="CA61" s="26">
        <f t="shared" si="130"/>
        <v>16597848.030000001</v>
      </c>
      <c r="CB61" s="26">
        <f t="shared" si="130"/>
        <v>21595355.3</v>
      </c>
      <c r="CC61" s="26">
        <f t="shared" si="130"/>
        <v>0</v>
      </c>
      <c r="CD61" s="26">
        <f t="shared" si="130"/>
        <v>21008.24999999999</v>
      </c>
      <c r="CE61" s="26">
        <f t="shared" si="130"/>
        <v>20039.24999999999</v>
      </c>
      <c r="CF61" s="26">
        <f t="shared" si="130"/>
        <v>417422.3</v>
      </c>
      <c r="CG61" s="26">
        <f t="shared" si="130"/>
        <v>2445605.55</v>
      </c>
      <c r="CH61" s="26">
        <f t="shared" si="130"/>
        <v>-723245.65</v>
      </c>
      <c r="CI61" s="26">
        <f t="shared" si="130"/>
        <v>-621589.4999999999</v>
      </c>
      <c r="CJ61" s="157">
        <f t="shared" si="101"/>
        <v>0.050328528207525064</v>
      </c>
      <c r="CK61" s="157">
        <f t="shared" si="102"/>
        <v>0.048007138094922075</v>
      </c>
      <c r="CL61" s="157">
        <f t="shared" si="103"/>
        <v>0.008590203763644546</v>
      </c>
      <c r="CM61" s="157">
        <f t="shared" si="104"/>
        <v>0.008193982876756226</v>
      </c>
      <c r="CN61" s="157">
        <f t="shared" si="105"/>
        <v>-0.2957327480713315</v>
      </c>
      <c r="CO61" s="157">
        <f t="shared" si="106"/>
        <v>-0.2541658854184396</v>
      </c>
      <c r="CP61" s="157">
        <f t="shared" si="107"/>
        <v>0.10758579487757497</v>
      </c>
      <c r="CQ61" s="157">
        <f t="shared" si="108"/>
        <v>0.10758579487757497</v>
      </c>
      <c r="CR61" s="26">
        <f t="shared" si="109"/>
        <v>866.0775992115479</v>
      </c>
      <c r="CS61" s="26">
        <f t="shared" si="110"/>
        <v>17355545.53</v>
      </c>
      <c r="CT61" s="26">
        <f t="shared" si="111"/>
        <v>2602333.0000000005</v>
      </c>
      <c r="CU61" s="26">
        <f t="shared" si="112"/>
        <v>2623341.2499999995</v>
      </c>
      <c r="CV61" s="26">
        <f t="shared" si="113"/>
        <v>21008.24999999907</v>
      </c>
      <c r="CW61" s="26">
        <f t="shared" si="114"/>
        <v>0</v>
      </c>
      <c r="CX61" s="26">
        <f t="shared" si="115"/>
        <v>21008.24999999907</v>
      </c>
      <c r="CY61" s="26">
        <f t="shared" si="116"/>
        <v>-80647.90000000093</v>
      </c>
      <c r="CZ61" s="26">
        <f t="shared" si="117"/>
        <v>417422.30000000005</v>
      </c>
      <c r="DA61" s="26">
        <f t="shared" si="118"/>
        <v>101656.15</v>
      </c>
      <c r="DB61" s="26">
        <f t="shared" si="119"/>
        <v>-396414.050000001</v>
      </c>
      <c r="DC61" s="26">
        <f t="shared" si="120"/>
        <v>-215711.75</v>
      </c>
      <c r="DD61" s="26">
        <f t="shared" si="121"/>
        <v>-80647.90000000095</v>
      </c>
      <c r="DE61" s="26">
        <f t="shared" si="122"/>
        <v>0</v>
      </c>
      <c r="DF61" s="26">
        <f t="shared" si="123"/>
        <v>1225.068506388085</v>
      </c>
      <c r="DG61" s="26">
        <f t="shared" si="124"/>
        <v>-51.051432907461006</v>
      </c>
      <c r="DH61" s="26">
        <f t="shared" si="125"/>
        <v>0</v>
      </c>
      <c r="DI61" s="26">
        <f t="shared" si="126"/>
        <v>29.464410249170612</v>
      </c>
      <c r="DJ61" s="26">
        <f t="shared" si="127"/>
        <v>-27.9815098468272</v>
      </c>
      <c r="DK61" s="26">
        <f t="shared" si="128"/>
        <v>15754619.680000002</v>
      </c>
    </row>
    <row r="62" spans="1:115" ht="12.75">
      <c r="A62" s="3" t="s">
        <v>232</v>
      </c>
      <c r="B62" s="69">
        <f>B9+B11+B22+B27</f>
        <v>11827</v>
      </c>
      <c r="C62" s="69">
        <f aca="true" t="shared" si="131" ref="C62:BN62">C9+C11+C22+C27</f>
        <v>43636147</v>
      </c>
      <c r="D62" s="69">
        <f>(D9+D11+D22+D27)/4</f>
        <v>3406.0874999999996</v>
      </c>
      <c r="E62" s="69">
        <f>(E9+E11+E22+E27)/4</f>
        <v>98.78</v>
      </c>
      <c r="F62" s="69">
        <f>(F9+F11+F22+F27)/4</f>
        <v>0</v>
      </c>
      <c r="G62" s="26">
        <f t="shared" si="131"/>
        <v>0</v>
      </c>
      <c r="H62" s="26">
        <f t="shared" si="131"/>
        <v>0</v>
      </c>
      <c r="I62" s="26">
        <f t="shared" si="131"/>
        <v>0</v>
      </c>
      <c r="J62" s="26">
        <f t="shared" si="131"/>
        <v>0</v>
      </c>
      <c r="K62" s="26">
        <f t="shared" si="131"/>
        <v>0</v>
      </c>
      <c r="L62" s="26">
        <f t="shared" si="131"/>
        <v>0</v>
      </c>
      <c r="M62" s="26">
        <f t="shared" si="131"/>
        <v>0</v>
      </c>
      <c r="N62" s="26">
        <f t="shared" si="131"/>
        <v>0</v>
      </c>
      <c r="O62" s="26">
        <f t="shared" si="131"/>
        <v>0</v>
      </c>
      <c r="P62" s="26">
        <f t="shared" si="131"/>
        <v>0</v>
      </c>
      <c r="Q62" s="26">
        <f t="shared" si="131"/>
        <v>0</v>
      </c>
      <c r="R62" s="26">
        <f t="shared" si="131"/>
        <v>0</v>
      </c>
      <c r="S62" s="26">
        <f t="shared" si="131"/>
        <v>0</v>
      </c>
      <c r="T62" s="26">
        <f t="shared" si="131"/>
        <v>0</v>
      </c>
      <c r="U62" s="26">
        <f t="shared" si="131"/>
        <v>0</v>
      </c>
      <c r="V62" s="26">
        <f t="shared" si="131"/>
        <v>0</v>
      </c>
      <c r="W62" s="26">
        <f t="shared" si="131"/>
        <v>0</v>
      </c>
      <c r="X62" s="26">
        <f t="shared" si="131"/>
        <v>0</v>
      </c>
      <c r="Y62" s="26">
        <f t="shared" si="131"/>
        <v>0</v>
      </c>
      <c r="Z62" s="26">
        <f t="shared" si="131"/>
        <v>0</v>
      </c>
      <c r="AA62" s="26">
        <f t="shared" si="131"/>
        <v>0</v>
      </c>
      <c r="AB62" s="26">
        <f t="shared" si="131"/>
        <v>0</v>
      </c>
      <c r="AC62" s="26">
        <f t="shared" si="131"/>
        <v>0</v>
      </c>
      <c r="AD62" s="26">
        <f t="shared" si="131"/>
        <v>0</v>
      </c>
      <c r="AE62" s="26">
        <f t="shared" si="131"/>
        <v>0</v>
      </c>
      <c r="AF62" s="26">
        <f t="shared" si="131"/>
        <v>0</v>
      </c>
      <c r="AG62" s="26">
        <f t="shared" si="131"/>
        <v>0</v>
      </c>
      <c r="AH62" s="26">
        <f t="shared" si="131"/>
        <v>0</v>
      </c>
      <c r="AI62" s="26">
        <f t="shared" si="131"/>
        <v>0</v>
      </c>
      <c r="AJ62" s="26">
        <f t="shared" si="131"/>
        <v>0</v>
      </c>
      <c r="AK62" s="26">
        <f t="shared" si="131"/>
        <v>0</v>
      </c>
      <c r="AL62" s="26">
        <f t="shared" si="131"/>
        <v>0</v>
      </c>
      <c r="AM62" s="26">
        <f t="shared" si="131"/>
        <v>0</v>
      </c>
      <c r="AN62" s="26">
        <f t="shared" si="131"/>
        <v>0</v>
      </c>
      <c r="AO62" s="26">
        <f t="shared" si="131"/>
        <v>0</v>
      </c>
      <c r="AP62" s="26">
        <f t="shared" si="131"/>
        <v>0</v>
      </c>
      <c r="AQ62" s="26">
        <f t="shared" si="131"/>
        <v>0</v>
      </c>
      <c r="AR62" s="26">
        <f t="shared" si="131"/>
        <v>0</v>
      </c>
      <c r="AS62" s="26">
        <f t="shared" si="131"/>
        <v>0</v>
      </c>
      <c r="AT62" s="26">
        <f t="shared" si="131"/>
        <v>0</v>
      </c>
      <c r="AU62" s="26">
        <f t="shared" si="131"/>
        <v>0</v>
      </c>
      <c r="AV62" s="26">
        <f t="shared" si="131"/>
        <v>0</v>
      </c>
      <c r="AW62" s="26">
        <f t="shared" si="131"/>
        <v>0</v>
      </c>
      <c r="AX62" s="26">
        <f t="shared" si="131"/>
        <v>0</v>
      </c>
      <c r="AY62" s="26">
        <f t="shared" si="131"/>
        <v>0</v>
      </c>
      <c r="AZ62" s="26">
        <f t="shared" si="131"/>
        <v>0</v>
      </c>
      <c r="BA62" s="26">
        <f t="shared" si="131"/>
        <v>0</v>
      </c>
      <c r="BB62" s="26">
        <f t="shared" si="131"/>
        <v>0</v>
      </c>
      <c r="BC62" s="26">
        <f t="shared" si="131"/>
        <v>0</v>
      </c>
      <c r="BD62" s="26">
        <f t="shared" si="131"/>
        <v>0</v>
      </c>
      <c r="BE62" s="26">
        <f t="shared" si="131"/>
        <v>0</v>
      </c>
      <c r="BF62" s="26">
        <f t="shared" si="131"/>
        <v>0</v>
      </c>
      <c r="BG62" s="26">
        <f t="shared" si="131"/>
        <v>0</v>
      </c>
      <c r="BH62" s="26">
        <f t="shared" si="131"/>
        <v>0</v>
      </c>
      <c r="BI62" s="26">
        <f t="shared" si="131"/>
        <v>0</v>
      </c>
      <c r="BJ62" s="26">
        <f t="shared" si="131"/>
        <v>0</v>
      </c>
      <c r="BK62" s="26">
        <f t="shared" si="131"/>
        <v>0</v>
      </c>
      <c r="BL62" s="26">
        <f t="shared" si="131"/>
        <v>0</v>
      </c>
      <c r="BM62" s="26">
        <f t="shared" si="131"/>
        <v>0</v>
      </c>
      <c r="BN62" s="26">
        <f t="shared" si="131"/>
        <v>0</v>
      </c>
      <c r="BO62" s="26">
        <f aca="true" t="shared" si="132" ref="BO62:CI62">BO9+BO11+BO22+BO27</f>
        <v>0</v>
      </c>
      <c r="BP62" s="26">
        <f t="shared" si="132"/>
        <v>0</v>
      </c>
      <c r="BQ62" s="26">
        <f t="shared" si="132"/>
        <v>0</v>
      </c>
      <c r="BR62" s="26">
        <f t="shared" si="132"/>
        <v>0</v>
      </c>
      <c r="BS62" s="26">
        <f t="shared" si="132"/>
        <v>0</v>
      </c>
      <c r="BT62" s="26">
        <f t="shared" si="132"/>
        <v>0</v>
      </c>
      <c r="BU62" s="26">
        <f t="shared" si="132"/>
        <v>0</v>
      </c>
      <c r="BV62" s="26">
        <f t="shared" si="132"/>
        <v>0</v>
      </c>
      <c r="BW62" s="26">
        <f t="shared" si="132"/>
        <v>0</v>
      </c>
      <c r="BX62" s="26">
        <f t="shared" si="132"/>
        <v>0</v>
      </c>
      <c r="BY62" s="26">
        <f t="shared" si="132"/>
        <v>0</v>
      </c>
      <c r="BZ62" s="26">
        <f t="shared" si="132"/>
        <v>0</v>
      </c>
      <c r="CA62" s="26">
        <f t="shared" si="132"/>
        <v>0</v>
      </c>
      <c r="CB62" s="26">
        <f t="shared" si="132"/>
        <v>0</v>
      </c>
      <c r="CC62" s="26">
        <f t="shared" si="132"/>
        <v>0</v>
      </c>
      <c r="CD62" s="26">
        <f t="shared" si="132"/>
        <v>0</v>
      </c>
      <c r="CE62" s="26">
        <f t="shared" si="132"/>
        <v>0</v>
      </c>
      <c r="CF62" s="26">
        <f t="shared" si="132"/>
        <v>0</v>
      </c>
      <c r="CG62" s="26">
        <f t="shared" si="132"/>
        <v>0</v>
      </c>
      <c r="CH62" s="26">
        <f t="shared" si="132"/>
        <v>0</v>
      </c>
      <c r="CI62" s="26">
        <f t="shared" si="132"/>
        <v>0</v>
      </c>
      <c r="CJ62" s="157" t="e">
        <f t="shared" si="101"/>
        <v>#DIV/0!</v>
      </c>
      <c r="CK62" s="157" t="e">
        <f t="shared" si="102"/>
        <v>#DIV/0!</v>
      </c>
      <c r="CL62" s="157" t="e">
        <f t="shared" si="103"/>
        <v>#DIV/0!</v>
      </c>
      <c r="CM62" s="157" t="e">
        <f t="shared" si="104"/>
        <v>#DIV/0!</v>
      </c>
      <c r="CN62" s="157" t="e">
        <f t="shared" si="105"/>
        <v>#DIV/0!</v>
      </c>
      <c r="CO62" s="157" t="e">
        <f t="shared" si="106"/>
        <v>#DIV/0!</v>
      </c>
      <c r="CP62" s="157" t="e">
        <f t="shared" si="107"/>
        <v>#DIV/0!</v>
      </c>
      <c r="CQ62" s="157" t="e">
        <f t="shared" si="108"/>
        <v>#DIV/0!</v>
      </c>
      <c r="CR62" s="26" t="e">
        <f t="shared" si="109"/>
        <v>#DIV/0!</v>
      </c>
      <c r="CS62" s="26">
        <f t="shared" si="110"/>
        <v>0</v>
      </c>
      <c r="CT62" s="26">
        <f t="shared" si="111"/>
        <v>0</v>
      </c>
      <c r="CU62" s="26">
        <f t="shared" si="112"/>
        <v>0</v>
      </c>
      <c r="CV62" s="26">
        <f t="shared" si="113"/>
        <v>0</v>
      </c>
      <c r="CW62" s="26">
        <f t="shared" si="114"/>
        <v>0</v>
      </c>
      <c r="CX62" s="26">
        <f t="shared" si="115"/>
        <v>0</v>
      </c>
      <c r="CY62" s="26">
        <f t="shared" si="116"/>
        <v>0</v>
      </c>
      <c r="CZ62" s="26">
        <f t="shared" si="117"/>
        <v>0</v>
      </c>
      <c r="DA62" s="26">
        <f t="shared" si="118"/>
        <v>0</v>
      </c>
      <c r="DB62" s="26">
        <f t="shared" si="119"/>
        <v>0</v>
      </c>
      <c r="DC62" s="26">
        <f t="shared" si="120"/>
        <v>0</v>
      </c>
      <c r="DD62" s="26">
        <f t="shared" si="121"/>
        <v>0</v>
      </c>
      <c r="DE62" s="26">
        <f t="shared" si="122"/>
        <v>0</v>
      </c>
      <c r="DF62" s="26">
        <f t="shared" si="123"/>
        <v>0</v>
      </c>
      <c r="DG62" s="26">
        <f t="shared" si="124"/>
        <v>0</v>
      </c>
      <c r="DH62" s="26">
        <f t="shared" si="125"/>
        <v>0</v>
      </c>
      <c r="DI62" s="26">
        <f t="shared" si="126"/>
        <v>0</v>
      </c>
      <c r="DJ62" s="26">
        <f t="shared" si="127"/>
        <v>0</v>
      </c>
      <c r="DK62" s="26">
        <f t="shared" si="128"/>
        <v>0</v>
      </c>
    </row>
    <row r="63" spans="1:115" ht="12.75">
      <c r="A63" s="3" t="s">
        <v>233</v>
      </c>
      <c r="B63" s="69">
        <f>B7+B8+B17</f>
        <v>1857</v>
      </c>
      <c r="C63" s="69">
        <f aca="true" t="shared" si="133" ref="C63:BN63">C7+C8+C17</f>
        <v>5307278</v>
      </c>
      <c r="D63" s="69">
        <f>(D7+D8+D17)/3</f>
        <v>2794.463333333333</v>
      </c>
      <c r="E63" s="69">
        <f>(E7+E8+E17)/3</f>
        <v>81.04333333333334</v>
      </c>
      <c r="F63" s="69">
        <f>(F7+F8+F17)/3</f>
        <v>0</v>
      </c>
      <c r="G63" s="26">
        <f t="shared" si="133"/>
        <v>0</v>
      </c>
      <c r="H63" s="26">
        <f t="shared" si="133"/>
        <v>0</v>
      </c>
      <c r="I63" s="26">
        <f t="shared" si="133"/>
        <v>0</v>
      </c>
      <c r="J63" s="26">
        <f t="shared" si="133"/>
        <v>0</v>
      </c>
      <c r="K63" s="26">
        <f t="shared" si="133"/>
        <v>0</v>
      </c>
      <c r="L63" s="26">
        <f t="shared" si="133"/>
        <v>0</v>
      </c>
      <c r="M63" s="26">
        <f t="shared" si="133"/>
        <v>0</v>
      </c>
      <c r="N63" s="26">
        <f t="shared" si="133"/>
        <v>0</v>
      </c>
      <c r="O63" s="26">
        <f t="shared" si="133"/>
        <v>0</v>
      </c>
      <c r="P63" s="26">
        <f t="shared" si="133"/>
        <v>0</v>
      </c>
      <c r="Q63" s="26">
        <f t="shared" si="133"/>
        <v>0</v>
      </c>
      <c r="R63" s="26">
        <f t="shared" si="133"/>
        <v>0</v>
      </c>
      <c r="S63" s="26">
        <f t="shared" si="133"/>
        <v>0</v>
      </c>
      <c r="T63" s="26">
        <f t="shared" si="133"/>
        <v>0</v>
      </c>
      <c r="U63" s="26">
        <f t="shared" si="133"/>
        <v>0</v>
      </c>
      <c r="V63" s="26">
        <f t="shared" si="133"/>
        <v>0</v>
      </c>
      <c r="W63" s="26">
        <f t="shared" si="133"/>
        <v>0</v>
      </c>
      <c r="X63" s="26">
        <f t="shared" si="133"/>
        <v>0</v>
      </c>
      <c r="Y63" s="26">
        <f t="shared" si="133"/>
        <v>0</v>
      </c>
      <c r="Z63" s="26">
        <f t="shared" si="133"/>
        <v>0</v>
      </c>
      <c r="AA63" s="26">
        <f t="shared" si="133"/>
        <v>0</v>
      </c>
      <c r="AB63" s="26">
        <f t="shared" si="133"/>
        <v>0</v>
      </c>
      <c r="AC63" s="26">
        <f t="shared" si="133"/>
        <v>0</v>
      </c>
      <c r="AD63" s="26">
        <f t="shared" si="133"/>
        <v>0</v>
      </c>
      <c r="AE63" s="26">
        <f t="shared" si="133"/>
        <v>0</v>
      </c>
      <c r="AF63" s="26">
        <f t="shared" si="133"/>
        <v>0</v>
      </c>
      <c r="AG63" s="26">
        <f t="shared" si="133"/>
        <v>0</v>
      </c>
      <c r="AH63" s="26">
        <f t="shared" si="133"/>
        <v>0</v>
      </c>
      <c r="AI63" s="26">
        <f t="shared" si="133"/>
        <v>0</v>
      </c>
      <c r="AJ63" s="26">
        <f t="shared" si="133"/>
        <v>0</v>
      </c>
      <c r="AK63" s="26">
        <f t="shared" si="133"/>
        <v>0</v>
      </c>
      <c r="AL63" s="26">
        <f t="shared" si="133"/>
        <v>0</v>
      </c>
      <c r="AM63" s="26">
        <f t="shared" si="133"/>
        <v>0</v>
      </c>
      <c r="AN63" s="26">
        <f t="shared" si="133"/>
        <v>0</v>
      </c>
      <c r="AO63" s="26">
        <f t="shared" si="133"/>
        <v>0</v>
      </c>
      <c r="AP63" s="26">
        <f t="shared" si="133"/>
        <v>0</v>
      </c>
      <c r="AQ63" s="26">
        <f t="shared" si="133"/>
        <v>0</v>
      </c>
      <c r="AR63" s="26">
        <f t="shared" si="133"/>
        <v>0</v>
      </c>
      <c r="AS63" s="26">
        <f t="shared" si="133"/>
        <v>0</v>
      </c>
      <c r="AT63" s="26">
        <f t="shared" si="133"/>
        <v>0</v>
      </c>
      <c r="AU63" s="26">
        <f t="shared" si="133"/>
        <v>0</v>
      </c>
      <c r="AV63" s="26">
        <f t="shared" si="133"/>
        <v>0</v>
      </c>
      <c r="AW63" s="26">
        <f t="shared" si="133"/>
        <v>0</v>
      </c>
      <c r="AX63" s="26">
        <f t="shared" si="133"/>
        <v>0</v>
      </c>
      <c r="AY63" s="26">
        <f t="shared" si="133"/>
        <v>0</v>
      </c>
      <c r="AZ63" s="26">
        <f t="shared" si="133"/>
        <v>0</v>
      </c>
      <c r="BA63" s="26">
        <f t="shared" si="133"/>
        <v>0</v>
      </c>
      <c r="BB63" s="26">
        <f t="shared" si="133"/>
        <v>0</v>
      </c>
      <c r="BC63" s="26">
        <f t="shared" si="133"/>
        <v>0</v>
      </c>
      <c r="BD63" s="26">
        <f t="shared" si="133"/>
        <v>0</v>
      </c>
      <c r="BE63" s="26">
        <f t="shared" si="133"/>
        <v>0</v>
      </c>
      <c r="BF63" s="26">
        <f t="shared" si="133"/>
        <v>0</v>
      </c>
      <c r="BG63" s="26">
        <f t="shared" si="133"/>
        <v>0</v>
      </c>
      <c r="BH63" s="26">
        <f t="shared" si="133"/>
        <v>0</v>
      </c>
      <c r="BI63" s="26">
        <f t="shared" si="133"/>
        <v>0</v>
      </c>
      <c r="BJ63" s="26">
        <f t="shared" si="133"/>
        <v>0</v>
      </c>
      <c r="BK63" s="26">
        <f t="shared" si="133"/>
        <v>0</v>
      </c>
      <c r="BL63" s="26">
        <f t="shared" si="133"/>
        <v>0</v>
      </c>
      <c r="BM63" s="26">
        <f t="shared" si="133"/>
        <v>0</v>
      </c>
      <c r="BN63" s="26">
        <f t="shared" si="133"/>
        <v>0</v>
      </c>
      <c r="BO63" s="26">
        <f aca="true" t="shared" si="134" ref="BO63:CI63">BO7+BO8+BO17</f>
        <v>0</v>
      </c>
      <c r="BP63" s="26">
        <f t="shared" si="134"/>
        <v>0</v>
      </c>
      <c r="BQ63" s="26">
        <f t="shared" si="134"/>
        <v>0</v>
      </c>
      <c r="BR63" s="26">
        <f t="shared" si="134"/>
        <v>0</v>
      </c>
      <c r="BS63" s="26">
        <f t="shared" si="134"/>
        <v>0</v>
      </c>
      <c r="BT63" s="26">
        <f t="shared" si="134"/>
        <v>0</v>
      </c>
      <c r="BU63" s="26">
        <f t="shared" si="134"/>
        <v>0</v>
      </c>
      <c r="BV63" s="26">
        <f t="shared" si="134"/>
        <v>0</v>
      </c>
      <c r="BW63" s="26">
        <f t="shared" si="134"/>
        <v>0</v>
      </c>
      <c r="BX63" s="26">
        <f t="shared" si="134"/>
        <v>0</v>
      </c>
      <c r="BY63" s="26">
        <f t="shared" si="134"/>
        <v>0</v>
      </c>
      <c r="BZ63" s="26">
        <f t="shared" si="134"/>
        <v>0</v>
      </c>
      <c r="CA63" s="26">
        <f t="shared" si="134"/>
        <v>0</v>
      </c>
      <c r="CB63" s="26">
        <f t="shared" si="134"/>
        <v>0</v>
      </c>
      <c r="CC63" s="26">
        <f t="shared" si="134"/>
        <v>0</v>
      </c>
      <c r="CD63" s="26">
        <f t="shared" si="134"/>
        <v>0</v>
      </c>
      <c r="CE63" s="26">
        <f t="shared" si="134"/>
        <v>0</v>
      </c>
      <c r="CF63" s="26">
        <f t="shared" si="134"/>
        <v>0</v>
      </c>
      <c r="CG63" s="26">
        <f t="shared" si="134"/>
        <v>0</v>
      </c>
      <c r="CH63" s="26">
        <f t="shared" si="134"/>
        <v>0</v>
      </c>
      <c r="CI63" s="26">
        <f t="shared" si="134"/>
        <v>0</v>
      </c>
      <c r="CJ63" s="157" t="e">
        <f t="shared" si="101"/>
        <v>#DIV/0!</v>
      </c>
      <c r="CK63" s="157" t="e">
        <f t="shared" si="102"/>
        <v>#DIV/0!</v>
      </c>
      <c r="CL63" s="157" t="e">
        <f t="shared" si="103"/>
        <v>#DIV/0!</v>
      </c>
      <c r="CM63" s="157" t="e">
        <f t="shared" si="104"/>
        <v>#DIV/0!</v>
      </c>
      <c r="CN63" s="157" t="e">
        <f t="shared" si="105"/>
        <v>#DIV/0!</v>
      </c>
      <c r="CO63" s="157" t="e">
        <f t="shared" si="106"/>
        <v>#DIV/0!</v>
      </c>
      <c r="CP63" s="157" t="e">
        <f t="shared" si="107"/>
        <v>#DIV/0!</v>
      </c>
      <c r="CQ63" s="157" t="e">
        <f t="shared" si="108"/>
        <v>#DIV/0!</v>
      </c>
      <c r="CR63" s="26" t="e">
        <f t="shared" si="109"/>
        <v>#DIV/0!</v>
      </c>
      <c r="CS63" s="26">
        <f t="shared" si="110"/>
        <v>0</v>
      </c>
      <c r="CT63" s="26">
        <f t="shared" si="111"/>
        <v>0</v>
      </c>
      <c r="CU63" s="26">
        <f t="shared" si="112"/>
        <v>0</v>
      </c>
      <c r="CV63" s="26">
        <f t="shared" si="113"/>
        <v>0</v>
      </c>
      <c r="CW63" s="26">
        <f t="shared" si="114"/>
        <v>0</v>
      </c>
      <c r="CX63" s="26">
        <f t="shared" si="115"/>
        <v>0</v>
      </c>
      <c r="CY63" s="26">
        <f t="shared" si="116"/>
        <v>0</v>
      </c>
      <c r="CZ63" s="26">
        <f t="shared" si="117"/>
        <v>0</v>
      </c>
      <c r="DA63" s="26">
        <f t="shared" si="118"/>
        <v>0</v>
      </c>
      <c r="DB63" s="26">
        <f t="shared" si="119"/>
        <v>0</v>
      </c>
      <c r="DC63" s="26">
        <f t="shared" si="120"/>
        <v>0</v>
      </c>
      <c r="DD63" s="26">
        <f t="shared" si="121"/>
        <v>0</v>
      </c>
      <c r="DE63" s="26">
        <f t="shared" si="122"/>
        <v>0</v>
      </c>
      <c r="DF63" s="26">
        <f t="shared" si="123"/>
        <v>0</v>
      </c>
      <c r="DG63" s="26">
        <f t="shared" si="124"/>
        <v>0</v>
      </c>
      <c r="DH63" s="26">
        <f t="shared" si="125"/>
        <v>0</v>
      </c>
      <c r="DI63" s="26">
        <f t="shared" si="126"/>
        <v>0</v>
      </c>
      <c r="DJ63" s="26">
        <f t="shared" si="127"/>
        <v>0</v>
      </c>
      <c r="DK63" s="26">
        <f t="shared" si="128"/>
        <v>0</v>
      </c>
    </row>
    <row r="64" spans="1:115" ht="12.75">
      <c r="A64" s="3" t="s">
        <v>234</v>
      </c>
      <c r="B64" s="69">
        <f>B3+B5+B6+B12+B13+B14+B15+B16+B18+B23+B28+B29+B30+B31</f>
        <v>9021</v>
      </c>
      <c r="C64" s="69">
        <f>C3+C5+C6+C12+C13+C14+C15+C16+C18+C23+C28+C29+C30+C31</f>
        <v>31798899</v>
      </c>
      <c r="D64" s="69">
        <f>(D3+D5+D6+D12+D13+D14+D15+D16+D18+D23+D28+D29+D30+D31)/14</f>
        <v>2966.777142857143</v>
      </c>
      <c r="E64" s="69">
        <f>(E3+E5+E6+E12+E13+E14+E15+E16+E18+E23+E28+E29+E30+E31)/14</f>
        <v>86.0407142857143</v>
      </c>
      <c r="F64" s="69">
        <f>(F3+F5+F6+F12+F13+F14+F15+F16+F18+F23+F28+F29+F30+F31)/14</f>
        <v>0</v>
      </c>
      <c r="G64" s="26">
        <f>G3+G5+G6+G12+G13+G14+G15+G16+G18+G23+G28+G29+G30+G31</f>
        <v>759457.4</v>
      </c>
      <c r="H64" s="26">
        <f aca="true" t="shared" si="135" ref="H64:BS64">H3+H5+H6+H12+H13+H14+H15+H16+H18+H23+H28+H29+H30+H31</f>
        <v>624794.35</v>
      </c>
      <c r="I64" s="26">
        <f t="shared" si="135"/>
        <v>29291.699999999997</v>
      </c>
      <c r="J64" s="26">
        <f t="shared" si="135"/>
        <v>40997.25</v>
      </c>
      <c r="K64" s="26">
        <f t="shared" si="135"/>
        <v>43087.3</v>
      </c>
      <c r="L64" s="26">
        <f t="shared" si="135"/>
        <v>65299</v>
      </c>
      <c r="M64" s="26">
        <f t="shared" si="135"/>
        <v>108386.3</v>
      </c>
      <c r="N64" s="26">
        <f t="shared" si="135"/>
        <v>20836.3</v>
      </c>
      <c r="O64" s="26">
        <f t="shared" si="135"/>
        <v>3739.1</v>
      </c>
      <c r="P64" s="26">
        <f t="shared" si="135"/>
        <v>16173.75</v>
      </c>
      <c r="Q64" s="26">
        <f t="shared" si="135"/>
        <v>0</v>
      </c>
      <c r="R64" s="26">
        <f t="shared" si="135"/>
        <v>0</v>
      </c>
      <c r="S64" s="26">
        <f t="shared" si="135"/>
        <v>0</v>
      </c>
      <c r="T64" s="26">
        <f t="shared" si="135"/>
        <v>0</v>
      </c>
      <c r="U64" s="26">
        <f t="shared" si="135"/>
        <v>0</v>
      </c>
      <c r="V64" s="26">
        <f t="shared" si="135"/>
        <v>0</v>
      </c>
      <c r="W64" s="26">
        <f t="shared" si="135"/>
        <v>0</v>
      </c>
      <c r="X64" s="26">
        <f t="shared" si="135"/>
        <v>130136.4</v>
      </c>
      <c r="Y64" s="26">
        <f t="shared" si="135"/>
        <v>1733812.55</v>
      </c>
      <c r="Z64" s="26">
        <f t="shared" si="135"/>
        <v>0</v>
      </c>
      <c r="AA64" s="26">
        <f t="shared" si="135"/>
        <v>0</v>
      </c>
      <c r="AB64" s="26">
        <f t="shared" si="135"/>
        <v>0</v>
      </c>
      <c r="AC64" s="26">
        <f t="shared" si="135"/>
        <v>0</v>
      </c>
      <c r="AD64" s="26">
        <f t="shared" si="135"/>
        <v>0</v>
      </c>
      <c r="AE64" s="26">
        <f t="shared" si="135"/>
        <v>0</v>
      </c>
      <c r="AF64" s="26">
        <f t="shared" si="135"/>
        <v>1099113.2999999998</v>
      </c>
      <c r="AG64" s="26">
        <f t="shared" si="135"/>
        <v>116494.25</v>
      </c>
      <c r="AH64" s="26">
        <f t="shared" si="135"/>
        <v>0</v>
      </c>
      <c r="AI64" s="26">
        <f t="shared" si="135"/>
        <v>869744.7</v>
      </c>
      <c r="AJ64" s="26">
        <f t="shared" si="135"/>
        <v>0</v>
      </c>
      <c r="AK64" s="26">
        <f t="shared" si="135"/>
        <v>3000</v>
      </c>
      <c r="AL64" s="26">
        <f t="shared" si="135"/>
        <v>292722.2</v>
      </c>
      <c r="AM64" s="26">
        <f t="shared" si="135"/>
        <v>0</v>
      </c>
      <c r="AN64" s="26">
        <f t="shared" si="135"/>
        <v>0</v>
      </c>
      <c r="AO64" s="26">
        <f t="shared" si="135"/>
        <v>0</v>
      </c>
      <c r="AP64" s="26">
        <f t="shared" si="135"/>
        <v>0</v>
      </c>
      <c r="AQ64" s="26">
        <f t="shared" si="135"/>
        <v>0</v>
      </c>
      <c r="AR64" s="26">
        <f t="shared" si="135"/>
        <v>0</v>
      </c>
      <c r="AS64" s="26">
        <f t="shared" si="135"/>
        <v>0</v>
      </c>
      <c r="AT64" s="26">
        <f t="shared" si="135"/>
        <v>128677.4</v>
      </c>
      <c r="AU64" s="26">
        <f t="shared" si="135"/>
        <v>2509751.8499999996</v>
      </c>
      <c r="AV64" s="26">
        <f t="shared" si="135"/>
        <v>791977.3</v>
      </c>
      <c r="AW64" s="26">
        <f t="shared" si="135"/>
        <v>16038</v>
      </c>
      <c r="AX64" s="26">
        <f t="shared" si="135"/>
        <v>2.3283064365386963E-10</v>
      </c>
      <c r="AY64" s="26">
        <f t="shared" si="135"/>
        <v>18932.6</v>
      </c>
      <c r="AZ64" s="26">
        <f t="shared" si="135"/>
        <v>174857.95</v>
      </c>
      <c r="BA64" s="26">
        <f t="shared" si="135"/>
        <v>0</v>
      </c>
      <c r="BB64" s="26">
        <f t="shared" si="135"/>
        <v>0</v>
      </c>
      <c r="BC64" s="26">
        <f t="shared" si="135"/>
        <v>0</v>
      </c>
      <c r="BD64" s="26">
        <f t="shared" si="135"/>
        <v>0</v>
      </c>
      <c r="BE64" s="26">
        <f t="shared" si="135"/>
        <v>0</v>
      </c>
      <c r="BF64" s="26">
        <f t="shared" si="135"/>
        <v>174857.95</v>
      </c>
      <c r="BG64" s="26">
        <f t="shared" si="135"/>
        <v>3225</v>
      </c>
      <c r="BH64" s="26">
        <f t="shared" si="135"/>
        <v>0</v>
      </c>
      <c r="BI64" s="26">
        <f t="shared" si="135"/>
        <v>0</v>
      </c>
      <c r="BJ64" s="26">
        <f t="shared" si="135"/>
        <v>0</v>
      </c>
      <c r="BK64" s="26">
        <f t="shared" si="135"/>
        <v>0</v>
      </c>
      <c r="BL64" s="26">
        <f t="shared" si="135"/>
        <v>0</v>
      </c>
      <c r="BM64" s="26">
        <f t="shared" si="135"/>
        <v>0</v>
      </c>
      <c r="BN64" s="26">
        <f t="shared" si="135"/>
        <v>0</v>
      </c>
      <c r="BO64" s="26">
        <f t="shared" si="135"/>
        <v>3225</v>
      </c>
      <c r="BP64" s="26">
        <f t="shared" si="135"/>
        <v>3225</v>
      </c>
      <c r="BQ64" s="26">
        <f t="shared" si="135"/>
        <v>0</v>
      </c>
      <c r="BR64" s="26">
        <f t="shared" si="135"/>
        <v>174857.95</v>
      </c>
      <c r="BS64" s="26">
        <f t="shared" si="135"/>
        <v>0</v>
      </c>
      <c r="BT64" s="26">
        <f aca="true" t="shared" si="136" ref="BT64:CI64">BT3+BT5+BT6+BT12+BT13+BT14+BT15+BT16+BT18+BT23+BT28+BT29+BT30+BT31</f>
        <v>6889064.66</v>
      </c>
      <c r="BU64" s="26">
        <f t="shared" si="136"/>
        <v>168643.65</v>
      </c>
      <c r="BV64" s="26">
        <f t="shared" si="136"/>
        <v>0</v>
      </c>
      <c r="BW64" s="26">
        <f t="shared" si="136"/>
        <v>0</v>
      </c>
      <c r="BX64" s="26">
        <f t="shared" si="136"/>
        <v>7057708.31</v>
      </c>
      <c r="BY64" s="26">
        <f t="shared" si="136"/>
        <v>326369.85</v>
      </c>
      <c r="BZ64" s="26">
        <f t="shared" si="136"/>
        <v>1107828.5</v>
      </c>
      <c r="CA64" s="26">
        <f t="shared" si="136"/>
        <v>5623509.960000001</v>
      </c>
      <c r="CB64" s="26">
        <f t="shared" si="136"/>
        <v>7057708.31</v>
      </c>
      <c r="CC64" s="26">
        <f t="shared" si="136"/>
        <v>0</v>
      </c>
      <c r="CD64" s="26">
        <f t="shared" si="136"/>
        <v>884325.6000000001</v>
      </c>
      <c r="CE64" s="26">
        <f t="shared" si="136"/>
        <v>884325.6000000001</v>
      </c>
      <c r="CF64" s="26">
        <f t="shared" si="136"/>
        <v>171632.95</v>
      </c>
      <c r="CG64" s="26">
        <f t="shared" si="136"/>
        <v>2381074.4499999997</v>
      </c>
      <c r="CH64" s="26">
        <f t="shared" si="136"/>
        <v>-68269.95</v>
      </c>
      <c r="CI64" s="26">
        <f t="shared" si="136"/>
        <v>-25182.64999999999</v>
      </c>
      <c r="CJ64" s="157">
        <f t="shared" si="101"/>
        <v>5.152423238078702</v>
      </c>
      <c r="CK64" s="157">
        <f t="shared" si="102"/>
        <v>5.152423238078702</v>
      </c>
      <c r="CL64" s="157">
        <f t="shared" si="103"/>
        <v>0.3713977108107645</v>
      </c>
      <c r="CM64" s="157">
        <f t="shared" si="104"/>
        <v>0.3713977108107645</v>
      </c>
      <c r="CN64" s="157">
        <f t="shared" si="105"/>
        <v>-0.028671909019896462</v>
      </c>
      <c r="CO64" s="157">
        <f t="shared" si="106"/>
        <v>-0.010576170770300774</v>
      </c>
      <c r="CP64" s="157">
        <f t="shared" si="107"/>
        <v>0.39124397921596565</v>
      </c>
      <c r="CQ64" s="157">
        <f t="shared" si="108"/>
        <v>0.15553300283958468</v>
      </c>
      <c r="CR64" s="26">
        <f t="shared" si="109"/>
        <v>7.421129513835176</v>
      </c>
      <c r="CS64" s="26">
        <f t="shared" si="110"/>
        <v>6562694.8100000005</v>
      </c>
      <c r="CT64" s="26">
        <f t="shared" si="111"/>
        <v>1625426.25</v>
      </c>
      <c r="CU64" s="26">
        <f t="shared" si="112"/>
        <v>2509751.8499999996</v>
      </c>
      <c r="CV64" s="26">
        <f t="shared" si="113"/>
        <v>884325.5999999996</v>
      </c>
      <c r="CW64" s="26">
        <f t="shared" si="114"/>
        <v>0</v>
      </c>
      <c r="CX64" s="26">
        <f t="shared" si="115"/>
        <v>884325.5999999996</v>
      </c>
      <c r="CY64" s="26">
        <f t="shared" si="116"/>
        <v>775939.2999999996</v>
      </c>
      <c r="CZ64" s="26">
        <f t="shared" si="117"/>
        <v>171632.95</v>
      </c>
      <c r="DA64" s="26">
        <f t="shared" si="118"/>
        <v>108386.3</v>
      </c>
      <c r="DB64" s="26">
        <f t="shared" si="119"/>
        <v>712692.6499999996</v>
      </c>
      <c r="DC64" s="26">
        <f t="shared" si="120"/>
        <v>-111611.3</v>
      </c>
      <c r="DD64" s="26">
        <f t="shared" si="121"/>
        <v>775939.2999999996</v>
      </c>
      <c r="DE64" s="26">
        <f t="shared" si="122"/>
        <v>0</v>
      </c>
      <c r="DF64" s="26">
        <f t="shared" si="123"/>
        <v>727.4908336104645</v>
      </c>
      <c r="DG64" s="26">
        <f t="shared" si="124"/>
        <v>-7.567891586298636</v>
      </c>
      <c r="DH64" s="26">
        <f t="shared" si="125"/>
        <v>0</v>
      </c>
      <c r="DI64" s="26">
        <f t="shared" si="126"/>
        <v>19.025933931936592</v>
      </c>
      <c r="DJ64" s="26">
        <f t="shared" si="127"/>
        <v>79.00373018512356</v>
      </c>
      <c r="DK64" s="26">
        <f t="shared" si="128"/>
        <v>5454866.3100000005</v>
      </c>
    </row>
    <row r="65" spans="1:115" ht="12.75">
      <c r="A65" s="3" t="s">
        <v>226</v>
      </c>
      <c r="B65" s="69">
        <f>SUM(B60:B64)</f>
        <v>38305</v>
      </c>
      <c r="C65" s="69">
        <f aca="true" t="shared" si="137" ref="C65:BN65">SUM(C60:C64)</f>
        <v>132077817</v>
      </c>
      <c r="D65" s="69">
        <f>MEDIAN(D60:D64)</f>
        <v>2966.777142857143</v>
      </c>
      <c r="E65" s="69">
        <f>MEDIAN(E60:E64)</f>
        <v>86.0407142857143</v>
      </c>
      <c r="F65" s="69">
        <f>MEDIAN(F60:F64)</f>
        <v>0</v>
      </c>
      <c r="G65" s="26">
        <f t="shared" si="137"/>
        <v>1574483.15</v>
      </c>
      <c r="H65" s="26">
        <f t="shared" si="137"/>
        <v>1890936.0499999998</v>
      </c>
      <c r="I65" s="26">
        <f t="shared" si="137"/>
        <v>137898.95</v>
      </c>
      <c r="J65" s="26">
        <f t="shared" si="137"/>
        <v>90246.25</v>
      </c>
      <c r="K65" s="26">
        <f t="shared" si="137"/>
        <v>144743.45</v>
      </c>
      <c r="L65" s="26">
        <f t="shared" si="137"/>
        <v>65299</v>
      </c>
      <c r="M65" s="26">
        <f t="shared" si="137"/>
        <v>210042.45</v>
      </c>
      <c r="N65" s="26">
        <f t="shared" si="137"/>
        <v>20836.3</v>
      </c>
      <c r="O65" s="26">
        <f t="shared" si="137"/>
        <v>38739.1</v>
      </c>
      <c r="P65" s="26">
        <f t="shared" si="137"/>
        <v>167719</v>
      </c>
      <c r="Q65" s="26">
        <f t="shared" si="137"/>
        <v>476.25</v>
      </c>
      <c r="R65" s="26">
        <f t="shared" si="137"/>
        <v>17375</v>
      </c>
      <c r="S65" s="26">
        <f t="shared" si="137"/>
        <v>0</v>
      </c>
      <c r="T65" s="26">
        <f t="shared" si="137"/>
        <v>0</v>
      </c>
      <c r="U65" s="26">
        <f t="shared" si="137"/>
        <v>0</v>
      </c>
      <c r="V65" s="26">
        <f t="shared" si="137"/>
        <v>0</v>
      </c>
      <c r="W65" s="26">
        <f t="shared" si="137"/>
        <v>17375</v>
      </c>
      <c r="X65" s="26">
        <f t="shared" si="137"/>
        <v>289049.19999999995</v>
      </c>
      <c r="Y65" s="26">
        <f t="shared" si="137"/>
        <v>4437801.7</v>
      </c>
      <c r="Z65" s="26">
        <f t="shared" si="137"/>
        <v>0</v>
      </c>
      <c r="AA65" s="26">
        <f t="shared" si="137"/>
        <v>0</v>
      </c>
      <c r="AB65" s="26">
        <f t="shared" si="137"/>
        <v>0</v>
      </c>
      <c r="AC65" s="26">
        <f t="shared" si="137"/>
        <v>0</v>
      </c>
      <c r="AD65" s="26">
        <f t="shared" si="137"/>
        <v>0</v>
      </c>
      <c r="AE65" s="26">
        <f t="shared" si="137"/>
        <v>0</v>
      </c>
      <c r="AF65" s="26">
        <f t="shared" si="137"/>
        <v>1111210.2499999998</v>
      </c>
      <c r="AG65" s="26">
        <f t="shared" si="137"/>
        <v>1231311.2</v>
      </c>
      <c r="AH65" s="26">
        <f t="shared" si="137"/>
        <v>105105</v>
      </c>
      <c r="AI65" s="26">
        <f t="shared" si="137"/>
        <v>1347701.3</v>
      </c>
      <c r="AJ65" s="26">
        <f t="shared" si="137"/>
        <v>0</v>
      </c>
      <c r="AK65" s="26">
        <f t="shared" si="137"/>
        <v>3000</v>
      </c>
      <c r="AL65" s="26">
        <f t="shared" si="137"/>
        <v>1133457.25</v>
      </c>
      <c r="AM65" s="26">
        <f t="shared" si="137"/>
        <v>478.9</v>
      </c>
      <c r="AN65" s="26">
        <f t="shared" si="137"/>
        <v>10000</v>
      </c>
      <c r="AO65" s="26">
        <f t="shared" si="137"/>
        <v>8344</v>
      </c>
      <c r="AP65" s="26">
        <f t="shared" si="137"/>
        <v>0</v>
      </c>
      <c r="AQ65" s="26">
        <f t="shared" si="137"/>
        <v>0</v>
      </c>
      <c r="AR65" s="26">
        <f t="shared" si="137"/>
        <v>0</v>
      </c>
      <c r="AS65" s="26">
        <f t="shared" si="137"/>
        <v>18344</v>
      </c>
      <c r="AT65" s="26">
        <f t="shared" si="137"/>
        <v>287590.19999999995</v>
      </c>
      <c r="AU65" s="26">
        <f t="shared" si="137"/>
        <v>5133093.1</v>
      </c>
      <c r="AV65" s="26">
        <f t="shared" si="137"/>
        <v>905895.65</v>
      </c>
      <c r="AW65" s="26">
        <f t="shared" si="137"/>
        <v>210604.25</v>
      </c>
      <c r="AX65" s="26">
        <f t="shared" si="137"/>
        <v>2.6193447411060333E-10</v>
      </c>
      <c r="AY65" s="26">
        <f t="shared" si="137"/>
        <v>161599.65</v>
      </c>
      <c r="AZ65" s="26">
        <f t="shared" si="137"/>
        <v>635266.3</v>
      </c>
      <c r="BA65" s="26">
        <f t="shared" si="137"/>
        <v>0</v>
      </c>
      <c r="BB65" s="26">
        <f t="shared" si="137"/>
        <v>0</v>
      </c>
      <c r="BC65" s="26">
        <f t="shared" si="137"/>
        <v>53713</v>
      </c>
      <c r="BD65" s="26">
        <f t="shared" si="137"/>
        <v>0</v>
      </c>
      <c r="BE65" s="26">
        <f t="shared" si="137"/>
        <v>17356.55</v>
      </c>
      <c r="BF65" s="26">
        <f t="shared" si="137"/>
        <v>706335.8500000001</v>
      </c>
      <c r="BG65" s="26">
        <f t="shared" si="137"/>
        <v>3225</v>
      </c>
      <c r="BH65" s="26">
        <f t="shared" si="137"/>
        <v>0</v>
      </c>
      <c r="BI65" s="26">
        <f t="shared" si="137"/>
        <v>0</v>
      </c>
      <c r="BJ65" s="26">
        <f t="shared" si="137"/>
        <v>0</v>
      </c>
      <c r="BK65" s="26">
        <f t="shared" si="137"/>
        <v>0</v>
      </c>
      <c r="BL65" s="26">
        <f t="shared" si="137"/>
        <v>105000</v>
      </c>
      <c r="BM65" s="26">
        <f t="shared" si="137"/>
        <v>44247.6</v>
      </c>
      <c r="BN65" s="26">
        <f t="shared" si="137"/>
        <v>0</v>
      </c>
      <c r="BO65" s="26">
        <f aca="true" t="shared" si="138" ref="BO65:CI65">SUM(BO60:BO64)</f>
        <v>152472.6</v>
      </c>
      <c r="BP65" s="26">
        <f t="shared" si="138"/>
        <v>117280.6</v>
      </c>
      <c r="BQ65" s="26">
        <f t="shared" si="138"/>
        <v>35192</v>
      </c>
      <c r="BR65" s="26">
        <f t="shared" si="138"/>
        <v>706335.8500000001</v>
      </c>
      <c r="BS65" s="26">
        <f t="shared" si="138"/>
        <v>0</v>
      </c>
      <c r="BT65" s="26">
        <f t="shared" si="138"/>
        <v>27641191.61</v>
      </c>
      <c r="BU65" s="26">
        <f t="shared" si="138"/>
        <v>1011872.0000000001</v>
      </c>
      <c r="BV65" s="26">
        <f t="shared" si="138"/>
        <v>0</v>
      </c>
      <c r="BW65" s="26">
        <f t="shared" si="138"/>
        <v>0</v>
      </c>
      <c r="BX65" s="26">
        <f t="shared" si="138"/>
        <v>28653063.61</v>
      </c>
      <c r="BY65" s="26">
        <f t="shared" si="138"/>
        <v>3722951.27</v>
      </c>
      <c r="BZ65" s="26">
        <f t="shared" si="138"/>
        <v>2708754.35</v>
      </c>
      <c r="CA65" s="26">
        <f t="shared" si="138"/>
        <v>22221357.990000002</v>
      </c>
      <c r="CB65" s="26">
        <f t="shared" si="138"/>
        <v>28653063.61</v>
      </c>
      <c r="CC65" s="26">
        <f t="shared" si="138"/>
        <v>0</v>
      </c>
      <c r="CD65" s="26">
        <f t="shared" si="138"/>
        <v>905333.8500000001</v>
      </c>
      <c r="CE65" s="26">
        <f t="shared" si="138"/>
        <v>904364.8500000001</v>
      </c>
      <c r="CF65" s="26">
        <f t="shared" si="138"/>
        <v>589055.25</v>
      </c>
      <c r="CG65" s="26">
        <f t="shared" si="138"/>
        <v>4826680</v>
      </c>
      <c r="CH65" s="26">
        <f t="shared" si="138"/>
        <v>-791515.6</v>
      </c>
      <c r="CI65" s="26">
        <f t="shared" si="138"/>
        <v>-646772.1499999999</v>
      </c>
      <c r="CJ65" s="157">
        <f t="shared" si="101"/>
        <v>1.5369251865593254</v>
      </c>
      <c r="CK65" s="157">
        <f t="shared" si="102"/>
        <v>1.5352801795756852</v>
      </c>
      <c r="CL65" s="157">
        <f t="shared" si="103"/>
        <v>0.1875686496722385</v>
      </c>
      <c r="CM65" s="157">
        <f t="shared" si="104"/>
        <v>0.1873678905583134</v>
      </c>
      <c r="CN65" s="157">
        <f t="shared" si="105"/>
        <v>-0.16398758566965285</v>
      </c>
      <c r="CO65" s="157">
        <f t="shared" si="106"/>
        <v>-0.13399938467020808</v>
      </c>
      <c r="CP65" s="157">
        <f t="shared" si="107"/>
        <v>0.17189619944342255</v>
      </c>
      <c r="CQ65" s="157">
        <f t="shared" si="108"/>
        <v>0.11845628799954039</v>
      </c>
      <c r="CR65" s="26">
        <f t="shared" si="109"/>
        <v>26.447556359582084</v>
      </c>
      <c r="CS65" s="26">
        <f t="shared" si="110"/>
        <v>23918240.34</v>
      </c>
      <c r="CT65" s="26">
        <f t="shared" si="111"/>
        <v>4227759.25</v>
      </c>
      <c r="CU65" s="26">
        <f t="shared" si="112"/>
        <v>5133093.1</v>
      </c>
      <c r="CV65" s="26">
        <f t="shared" si="113"/>
        <v>905333.8499999996</v>
      </c>
      <c r="CW65" s="26">
        <f t="shared" si="114"/>
        <v>0</v>
      </c>
      <c r="CX65" s="26">
        <f t="shared" si="115"/>
        <v>905333.8499999996</v>
      </c>
      <c r="CY65" s="26">
        <f t="shared" si="116"/>
        <v>695291.3999999997</v>
      </c>
      <c r="CZ65" s="26">
        <f t="shared" si="117"/>
        <v>589055.2500000001</v>
      </c>
      <c r="DA65" s="26">
        <f t="shared" si="118"/>
        <v>210042.45</v>
      </c>
      <c r="DB65" s="26">
        <f t="shared" si="119"/>
        <v>316278.59999999957</v>
      </c>
      <c r="DC65" s="26">
        <f t="shared" si="120"/>
        <v>-327323.05000000005</v>
      </c>
      <c r="DD65" s="26">
        <f t="shared" si="121"/>
        <v>695291.3999999997</v>
      </c>
      <c r="DE65" s="26">
        <f t="shared" si="122"/>
        <v>0</v>
      </c>
      <c r="DF65" s="26">
        <f t="shared" si="123"/>
        <v>624.4156204150894</v>
      </c>
      <c r="DG65" s="26">
        <f t="shared" si="124"/>
        <v>-20.663506069703693</v>
      </c>
      <c r="DH65" s="26">
        <f t="shared" si="125"/>
        <v>0</v>
      </c>
      <c r="DI65" s="26">
        <f t="shared" si="126"/>
        <v>15.378025062002353</v>
      </c>
      <c r="DJ65" s="26">
        <f t="shared" si="127"/>
        <v>8.25684897532958</v>
      </c>
      <c r="DK65" s="26">
        <f t="shared" si="128"/>
        <v>21209485.990000002</v>
      </c>
    </row>
  </sheetData>
  <printOptions/>
  <pageMargins left="0.7480314960629921" right="0.3937007874015748" top="0.7874015748031497" bottom="0.3937007874015748" header="0.3937007874015748" footer="0.2755905511811024"/>
  <pageSetup horizontalDpi="300" verticalDpi="300" orientation="landscape" paperSize="9" scale="95" r:id="rId1"/>
  <headerFooter alignWithMargins="0">
    <oddHeader>&amp;L&amp;"Arial,Fett"&amp;14Ortsgemeinden Kanton Glarus: Erhebung Finanzkennzahlen vom April 2002&amp;RKennzahlen Jahr 2000</oddHeader>
    <oddFooter>&amp;L&amp;8BHP Bern&amp;R&amp;8&amp;F/&amp;A/&amp;Pvon &amp;N</oddFooter>
  </headerFooter>
  <colBreaks count="2" manualBreakCount="2">
    <brk id="71" max="65535" man="1"/>
    <brk id="8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11"/>
  <dimension ref="A1:DN65"/>
  <sheetViews>
    <sheetView workbookViewId="0" topLeftCell="A1">
      <pane xSplit="6" ySplit="2" topLeftCell="CL46" activePane="bottomRight" state="frozen"/>
      <selection pane="topLeft" activeCell="N5" sqref="N5"/>
      <selection pane="topRight" activeCell="N5" sqref="N5"/>
      <selection pane="bottomLeft" activeCell="N5" sqref="N5"/>
      <selection pane="bottomRight" activeCell="CJ60" sqref="CJ60:CQ65"/>
    </sheetView>
  </sheetViews>
  <sheetFormatPr defaultColWidth="11.421875" defaultRowHeight="12.75"/>
  <cols>
    <col min="1" max="1" width="14.140625" style="3" customWidth="1"/>
    <col min="2" max="2" width="9.7109375" style="3" customWidth="1"/>
    <col min="3" max="3" width="13.140625" style="3" customWidth="1"/>
    <col min="4" max="4" width="10.140625" style="3" customWidth="1"/>
    <col min="5" max="5" width="9.7109375" style="3" customWidth="1"/>
    <col min="6" max="6" width="8.28125" style="3" customWidth="1"/>
    <col min="7" max="38" width="12.140625" style="0" customWidth="1"/>
    <col min="39" max="50" width="12.57421875" style="0" customWidth="1"/>
    <col min="51" max="70" width="11.28125" style="0" customWidth="1"/>
    <col min="71" max="80" width="12.28125" style="0" customWidth="1"/>
    <col min="81" max="81" width="13.8515625" style="0" customWidth="1"/>
    <col min="82" max="82" width="14.140625" style="0" customWidth="1"/>
    <col min="83" max="83" width="13.7109375" style="0" customWidth="1"/>
    <col min="84" max="84" width="12.57421875" style="0" customWidth="1"/>
    <col min="85" max="85" width="13.421875" style="0" customWidth="1"/>
    <col min="86" max="87" width="13.140625" style="0" customWidth="1"/>
    <col min="88" max="95" width="12.421875" style="0" customWidth="1"/>
    <col min="96" max="96" width="14.28125" style="0" customWidth="1"/>
    <col min="97" max="114" width="12.421875" style="0" customWidth="1"/>
    <col min="115" max="115" width="11.57421875" style="0" customWidth="1"/>
  </cols>
  <sheetData>
    <row r="1" spans="1:117" s="2" customFormat="1" ht="15.75" customHeight="1" thickBot="1">
      <c r="A1" s="55"/>
      <c r="B1" s="30" t="s">
        <v>74</v>
      </c>
      <c r="C1" s="30"/>
      <c r="D1" s="30"/>
      <c r="E1" s="30"/>
      <c r="F1" s="62"/>
      <c r="G1" s="28" t="s">
        <v>62</v>
      </c>
      <c r="H1" s="28"/>
      <c r="I1" s="28"/>
      <c r="J1" s="28"/>
      <c r="K1" s="28"/>
      <c r="L1" s="28"/>
      <c r="M1" s="28" t="s">
        <v>67</v>
      </c>
      <c r="N1" s="28"/>
      <c r="O1" s="28"/>
      <c r="P1" s="28"/>
      <c r="Q1" s="28"/>
      <c r="R1" s="28"/>
      <c r="S1" s="28" t="s">
        <v>67</v>
      </c>
      <c r="T1" s="28"/>
      <c r="U1" s="28"/>
      <c r="V1" s="28"/>
      <c r="W1" s="28"/>
      <c r="X1" s="28"/>
      <c r="Y1" s="28" t="s">
        <v>67</v>
      </c>
      <c r="Z1" s="28"/>
      <c r="AA1" s="28"/>
      <c r="AB1" s="28"/>
      <c r="AC1" s="28"/>
      <c r="AD1" s="28"/>
      <c r="AE1" s="28"/>
      <c r="AF1" s="28" t="s">
        <v>67</v>
      </c>
      <c r="AG1" s="28"/>
      <c r="AH1" s="28"/>
      <c r="AI1" s="28"/>
      <c r="AJ1" s="28"/>
      <c r="AK1" s="28"/>
      <c r="AL1" s="28" t="s">
        <v>67</v>
      </c>
      <c r="AM1" s="28"/>
      <c r="AN1" s="28"/>
      <c r="AO1" s="28"/>
      <c r="AP1" s="28"/>
      <c r="AQ1" s="28" t="s">
        <v>67</v>
      </c>
      <c r="AR1" s="28"/>
      <c r="AS1" s="28"/>
      <c r="AT1" s="28"/>
      <c r="AU1" s="28"/>
      <c r="AV1" s="28" t="s">
        <v>67</v>
      </c>
      <c r="AW1" s="28"/>
      <c r="AX1" s="28"/>
      <c r="AY1" s="28"/>
      <c r="AZ1" s="28" t="s">
        <v>63</v>
      </c>
      <c r="BA1" s="28"/>
      <c r="BB1" s="28"/>
      <c r="BC1" s="28"/>
      <c r="BD1" s="28"/>
      <c r="BE1" s="28"/>
      <c r="BF1" s="28" t="s">
        <v>138</v>
      </c>
      <c r="BG1" s="28"/>
      <c r="BH1" s="28"/>
      <c r="BI1" s="28"/>
      <c r="BJ1" s="28"/>
      <c r="BK1" s="28"/>
      <c r="BL1" s="28" t="s">
        <v>138</v>
      </c>
      <c r="BM1" s="28"/>
      <c r="BN1" s="28"/>
      <c r="BO1" s="28"/>
      <c r="BP1" s="28"/>
      <c r="BQ1" s="28" t="s">
        <v>138</v>
      </c>
      <c r="BS1" s="28"/>
      <c r="BT1" s="65" t="s">
        <v>64</v>
      </c>
      <c r="BU1" s="28"/>
      <c r="BV1" s="28"/>
      <c r="BW1" s="28"/>
      <c r="BX1" s="28"/>
      <c r="BY1" s="28"/>
      <c r="BZ1" s="28"/>
      <c r="CA1" s="28"/>
      <c r="CB1" s="28"/>
      <c r="CC1" s="28"/>
      <c r="CD1" s="65" t="s">
        <v>65</v>
      </c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</row>
    <row r="2" spans="1:117" s="1" customFormat="1" ht="89.25" customHeight="1">
      <c r="A2" s="56"/>
      <c r="B2" s="52" t="s">
        <v>75</v>
      </c>
      <c r="C2" s="27" t="s">
        <v>37</v>
      </c>
      <c r="D2" s="63" t="s">
        <v>68</v>
      </c>
      <c r="E2" s="27" t="s">
        <v>52</v>
      </c>
      <c r="F2" s="142" t="s">
        <v>58</v>
      </c>
      <c r="G2" s="137" t="s">
        <v>76</v>
      </c>
      <c r="H2" s="61" t="s">
        <v>77</v>
      </c>
      <c r="I2" s="61" t="s">
        <v>78</v>
      </c>
      <c r="J2" s="61" t="s">
        <v>79</v>
      </c>
      <c r="K2" s="61" t="s">
        <v>80</v>
      </c>
      <c r="L2" s="61" t="s">
        <v>81</v>
      </c>
      <c r="M2" s="61" t="s">
        <v>82</v>
      </c>
      <c r="N2" s="61" t="s">
        <v>83</v>
      </c>
      <c r="O2" s="61" t="s">
        <v>84</v>
      </c>
      <c r="P2" s="61" t="s">
        <v>85</v>
      </c>
      <c r="Q2" s="61" t="s">
        <v>86</v>
      </c>
      <c r="R2" s="61" t="s">
        <v>87</v>
      </c>
      <c r="S2" s="61" t="s">
        <v>88</v>
      </c>
      <c r="T2" s="61" t="s">
        <v>89</v>
      </c>
      <c r="U2" s="61" t="s">
        <v>90</v>
      </c>
      <c r="V2" s="61" t="s">
        <v>91</v>
      </c>
      <c r="W2" s="61" t="s">
        <v>92</v>
      </c>
      <c r="X2" s="61" t="s">
        <v>93</v>
      </c>
      <c r="Y2" s="61" t="s">
        <v>94</v>
      </c>
      <c r="Z2" s="61" t="s">
        <v>95</v>
      </c>
      <c r="AA2" s="61" t="s">
        <v>96</v>
      </c>
      <c r="AB2" s="61" t="s">
        <v>97</v>
      </c>
      <c r="AC2" s="61" t="s">
        <v>214</v>
      </c>
      <c r="AD2" s="61" t="s">
        <v>98</v>
      </c>
      <c r="AE2" s="61" t="s">
        <v>99</v>
      </c>
      <c r="AF2" s="61" t="s">
        <v>100</v>
      </c>
      <c r="AG2" s="61" t="s">
        <v>101</v>
      </c>
      <c r="AH2" s="61" t="s">
        <v>102</v>
      </c>
      <c r="AI2" s="61" t="s">
        <v>103</v>
      </c>
      <c r="AJ2" s="61" t="s">
        <v>104</v>
      </c>
      <c r="AK2" s="61" t="s">
        <v>105</v>
      </c>
      <c r="AL2" s="61" t="s">
        <v>106</v>
      </c>
      <c r="AM2" s="61" t="s">
        <v>107</v>
      </c>
      <c r="AN2" s="43" t="s">
        <v>108</v>
      </c>
      <c r="AO2" s="43" t="s">
        <v>109</v>
      </c>
      <c r="AP2" s="43" t="s">
        <v>110</v>
      </c>
      <c r="AQ2" s="43" t="s">
        <v>111</v>
      </c>
      <c r="AR2" s="43" t="s">
        <v>112</v>
      </c>
      <c r="AS2" s="43" t="s">
        <v>113</v>
      </c>
      <c r="AT2" s="43" t="s">
        <v>114</v>
      </c>
      <c r="AU2" s="43" t="s">
        <v>115</v>
      </c>
      <c r="AV2" s="43" t="s">
        <v>116</v>
      </c>
      <c r="AW2" s="43" t="s">
        <v>117</v>
      </c>
      <c r="AX2" s="43" t="s">
        <v>118</v>
      </c>
      <c r="AY2" s="61" t="s">
        <v>139</v>
      </c>
      <c r="AZ2" s="61" t="s">
        <v>119</v>
      </c>
      <c r="BA2" s="61" t="s">
        <v>120</v>
      </c>
      <c r="BB2" s="61" t="s">
        <v>121</v>
      </c>
      <c r="BC2" s="61" t="s">
        <v>122</v>
      </c>
      <c r="BD2" s="61" t="s">
        <v>123</v>
      </c>
      <c r="BE2" s="61" t="s">
        <v>124</v>
      </c>
      <c r="BF2" s="61" t="s">
        <v>125</v>
      </c>
      <c r="BG2" s="61" t="s">
        <v>126</v>
      </c>
      <c r="BH2" s="61" t="s">
        <v>127</v>
      </c>
      <c r="BI2" s="61" t="s">
        <v>128</v>
      </c>
      <c r="BJ2" s="61" t="s">
        <v>129</v>
      </c>
      <c r="BK2" s="61" t="s">
        <v>130</v>
      </c>
      <c r="BL2" s="61" t="s">
        <v>132</v>
      </c>
      <c r="BM2" s="61" t="s">
        <v>131</v>
      </c>
      <c r="BN2" s="61" t="s">
        <v>133</v>
      </c>
      <c r="BO2" s="61" t="s">
        <v>134</v>
      </c>
      <c r="BP2" s="61" t="s">
        <v>135</v>
      </c>
      <c r="BQ2" s="61" t="s">
        <v>136</v>
      </c>
      <c r="BR2" s="61" t="s">
        <v>137</v>
      </c>
      <c r="BS2" s="61" t="s">
        <v>118</v>
      </c>
      <c r="BT2" s="43" t="s">
        <v>140</v>
      </c>
      <c r="BU2" s="43" t="s">
        <v>141</v>
      </c>
      <c r="BV2" s="43" t="s">
        <v>146</v>
      </c>
      <c r="BW2" s="43" t="s">
        <v>142</v>
      </c>
      <c r="BX2" s="43" t="s">
        <v>143</v>
      </c>
      <c r="BY2" s="43" t="s">
        <v>144</v>
      </c>
      <c r="BZ2" s="43" t="s">
        <v>145</v>
      </c>
      <c r="CA2" s="43" t="s">
        <v>147</v>
      </c>
      <c r="CB2" s="43" t="s">
        <v>148</v>
      </c>
      <c r="CC2" s="43" t="s">
        <v>118</v>
      </c>
      <c r="CD2" s="138" t="s">
        <v>149</v>
      </c>
      <c r="CE2" s="138" t="s">
        <v>150</v>
      </c>
      <c r="CF2" s="138" t="s">
        <v>60</v>
      </c>
      <c r="CG2" s="138" t="s">
        <v>151</v>
      </c>
      <c r="CH2" s="138" t="s">
        <v>152</v>
      </c>
      <c r="CI2" s="138" t="s">
        <v>153</v>
      </c>
      <c r="CJ2" s="138" t="s">
        <v>46</v>
      </c>
      <c r="CK2" s="138" t="s">
        <v>227</v>
      </c>
      <c r="CL2" s="138" t="s">
        <v>45</v>
      </c>
      <c r="CM2" s="138" t="s">
        <v>69</v>
      </c>
      <c r="CN2" s="138" t="s">
        <v>43</v>
      </c>
      <c r="CO2" s="138" t="s">
        <v>44</v>
      </c>
      <c r="CP2" s="138" t="s">
        <v>154</v>
      </c>
      <c r="CQ2" s="138" t="s">
        <v>156</v>
      </c>
      <c r="CR2" s="138" t="s">
        <v>155</v>
      </c>
      <c r="CS2" s="138" t="s">
        <v>161</v>
      </c>
      <c r="CT2" s="138" t="s">
        <v>164</v>
      </c>
      <c r="CU2" s="138" t="s">
        <v>165</v>
      </c>
      <c r="CV2" s="138" t="s">
        <v>163</v>
      </c>
      <c r="CW2" s="138" t="s">
        <v>167</v>
      </c>
      <c r="CX2" s="138" t="s">
        <v>149</v>
      </c>
      <c r="CY2" s="138" t="s">
        <v>168</v>
      </c>
      <c r="CZ2" s="138" t="s">
        <v>173</v>
      </c>
      <c r="DA2" s="138" t="s">
        <v>178</v>
      </c>
      <c r="DB2" s="138" t="s">
        <v>179</v>
      </c>
      <c r="DC2" s="138" t="s">
        <v>181</v>
      </c>
      <c r="DD2" s="138" t="s">
        <v>184</v>
      </c>
      <c r="DE2" s="138" t="s">
        <v>190</v>
      </c>
      <c r="DF2" s="138" t="s">
        <v>198</v>
      </c>
      <c r="DG2" s="138" t="s">
        <v>194</v>
      </c>
      <c r="DH2" s="138" t="s">
        <v>195</v>
      </c>
      <c r="DI2" s="138" t="s">
        <v>196</v>
      </c>
      <c r="DJ2" s="138" t="s">
        <v>199</v>
      </c>
      <c r="DK2" s="138" t="s">
        <v>228</v>
      </c>
      <c r="DL2" s="138"/>
      <c r="DM2" s="139"/>
    </row>
    <row r="3" spans="1:117" s="5" customFormat="1" ht="12.75" customHeight="1">
      <c r="A3" s="57" t="s">
        <v>38</v>
      </c>
      <c r="B3" s="48">
        <v>172</v>
      </c>
      <c r="C3" s="6">
        <v>392011</v>
      </c>
      <c r="D3" s="70">
        <v>2279.13</v>
      </c>
      <c r="E3" s="70">
        <v>68.71</v>
      </c>
      <c r="F3" s="134"/>
      <c r="G3" s="140">
        <v>0</v>
      </c>
      <c r="H3" s="50">
        <v>0</v>
      </c>
      <c r="I3" s="50">
        <v>0</v>
      </c>
      <c r="J3" s="50">
        <v>0</v>
      </c>
      <c r="K3" s="50">
        <v>0</v>
      </c>
      <c r="L3" s="50">
        <v>0</v>
      </c>
      <c r="M3" s="50">
        <f aca="true" t="shared" si="0" ref="M3:M31">SUM(K3:L3)</f>
        <v>0</v>
      </c>
      <c r="N3" s="50">
        <v>0</v>
      </c>
      <c r="O3" s="50">
        <v>0</v>
      </c>
      <c r="P3" s="50">
        <v>0</v>
      </c>
      <c r="Q3" s="50">
        <v>0</v>
      </c>
      <c r="R3" s="50">
        <v>0</v>
      </c>
      <c r="S3" s="50">
        <v>0</v>
      </c>
      <c r="T3" s="50">
        <v>0</v>
      </c>
      <c r="U3" s="50">
        <v>0</v>
      </c>
      <c r="V3" s="50">
        <v>0</v>
      </c>
      <c r="W3" s="50">
        <f aca="true" t="shared" si="1" ref="W3:W14">SUM(R3:V3)</f>
        <v>0</v>
      </c>
      <c r="X3" s="50">
        <v>0</v>
      </c>
      <c r="Y3" s="50">
        <f aca="true" t="shared" si="2" ref="Y3:Y14">SUM(G3:X3)-M3-W3</f>
        <v>0</v>
      </c>
      <c r="Z3" s="50">
        <v>0</v>
      </c>
      <c r="AA3" s="50">
        <v>0</v>
      </c>
      <c r="AB3" s="50">
        <v>0</v>
      </c>
      <c r="AC3" s="50">
        <v>0</v>
      </c>
      <c r="AD3" s="50">
        <v>0</v>
      </c>
      <c r="AE3" s="50">
        <f aca="true" t="shared" si="3" ref="AE3:AE14">SUM(Z3:AD3)</f>
        <v>0</v>
      </c>
      <c r="AF3" s="50">
        <v>0</v>
      </c>
      <c r="AG3" s="50">
        <v>0</v>
      </c>
      <c r="AH3" s="50">
        <v>0</v>
      </c>
      <c r="AI3" s="50">
        <v>0</v>
      </c>
      <c r="AJ3" s="50">
        <v>0</v>
      </c>
      <c r="AK3" s="50">
        <v>0</v>
      </c>
      <c r="AL3" s="50">
        <v>0</v>
      </c>
      <c r="AM3" s="50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f aca="true" t="shared" si="4" ref="AS3:AS14">SUM(AN3:AR3)</f>
        <v>0</v>
      </c>
      <c r="AT3" s="4">
        <v>0</v>
      </c>
      <c r="AU3" s="4">
        <f aca="true" t="shared" si="5" ref="AU3:AU14">SUM(Z3:AT3)-AE3-AH3-AS3</f>
        <v>0</v>
      </c>
      <c r="AV3" s="4">
        <v>0</v>
      </c>
      <c r="AW3" s="4">
        <v>0</v>
      </c>
      <c r="AX3" s="4">
        <f aca="true" t="shared" si="6" ref="AX3:AX14">Y3-AU3+AV3-AW3</f>
        <v>0</v>
      </c>
      <c r="AY3" s="50">
        <v>0</v>
      </c>
      <c r="AZ3" s="50">
        <v>0</v>
      </c>
      <c r="BA3" s="50">
        <v>0</v>
      </c>
      <c r="BB3" s="50">
        <v>0</v>
      </c>
      <c r="BC3" s="50">
        <v>0</v>
      </c>
      <c r="BD3" s="50">
        <v>0</v>
      </c>
      <c r="BE3" s="50">
        <v>0</v>
      </c>
      <c r="BF3" s="50">
        <f aca="true" t="shared" si="7" ref="BF3:BF14">SUM(AZ3:BE3)</f>
        <v>0</v>
      </c>
      <c r="BG3" s="50">
        <v>0</v>
      </c>
      <c r="BH3" s="50">
        <v>0</v>
      </c>
      <c r="BI3" s="50">
        <v>0</v>
      </c>
      <c r="BJ3" s="50">
        <v>0</v>
      </c>
      <c r="BK3" s="50">
        <v>0</v>
      </c>
      <c r="BL3" s="50">
        <v>0</v>
      </c>
      <c r="BM3" s="50">
        <v>0</v>
      </c>
      <c r="BN3" s="50">
        <v>0</v>
      </c>
      <c r="BO3" s="50">
        <f aca="true" t="shared" si="8" ref="BO3:BO14">SUM(BG3:BN3)</f>
        <v>0</v>
      </c>
      <c r="BP3" s="50">
        <v>0</v>
      </c>
      <c r="BQ3" s="50">
        <v>0</v>
      </c>
      <c r="BR3" s="50">
        <v>0</v>
      </c>
      <c r="BS3" s="50">
        <f aca="true" t="shared" si="9" ref="BS3:BS14">+BF3-BO3+BP3+BQ3-BR3</f>
        <v>0</v>
      </c>
      <c r="BT3" s="4">
        <v>0</v>
      </c>
      <c r="BU3" s="4">
        <v>0</v>
      </c>
      <c r="BV3" s="4">
        <v>0</v>
      </c>
      <c r="BW3" s="4">
        <v>0</v>
      </c>
      <c r="BX3" s="4">
        <f aca="true" t="shared" si="10" ref="BX3:BX14">SUM(BT3:BW3)</f>
        <v>0</v>
      </c>
      <c r="BY3" s="4">
        <v>0</v>
      </c>
      <c r="BZ3" s="4">
        <v>0</v>
      </c>
      <c r="CA3" s="4">
        <v>0</v>
      </c>
      <c r="CB3" s="4">
        <f aca="true" t="shared" si="11" ref="CB3:CB14">SUM(BY3:CA3)</f>
        <v>0</v>
      </c>
      <c r="CC3" s="4">
        <f aca="true" t="shared" si="12" ref="CC3:CC14">BX3-CB3</f>
        <v>0</v>
      </c>
      <c r="CD3" s="81">
        <f aca="true" t="shared" si="13" ref="CD3:CD14">K3+L3+AV3-AW3</f>
        <v>0</v>
      </c>
      <c r="CE3" s="83">
        <f aca="true" t="shared" si="14" ref="CE3:CE14">CD3+W3-AS3</f>
        <v>0</v>
      </c>
      <c r="CF3" s="83">
        <f aca="true" t="shared" si="15" ref="CF3:CF14">BR3-BP3</f>
        <v>0</v>
      </c>
      <c r="CG3" s="83">
        <f>AU3-AM3-AT3-AS3</f>
        <v>0</v>
      </c>
      <c r="CH3" s="83">
        <f aca="true" t="shared" si="16" ref="CH3:CH14">I3-AG3+AY3+AH3+BQ3</f>
        <v>0</v>
      </c>
      <c r="CI3" s="44">
        <f aca="true" t="shared" si="17" ref="CI3:CI14">CH3+K3</f>
        <v>0</v>
      </c>
      <c r="CJ3" s="66" t="str">
        <f>IF(CF3=0,"-",(CD3/CF3))</f>
        <v>-</v>
      </c>
      <c r="CK3" s="66" t="str">
        <f>IF(CF3=0,"-",(CE3/CF3))</f>
        <v>-</v>
      </c>
      <c r="CL3" s="148" t="str">
        <f>IF(CG3=0,"-",(CD3/CG3*1))</f>
        <v>-</v>
      </c>
      <c r="CM3" s="148" t="str">
        <f>IF(CE3=0,"-",(CE3/CG3))</f>
        <v>-</v>
      </c>
      <c r="CN3" s="148" t="str">
        <f>IF(CG3=0,"-",(CH3/CG3))</f>
        <v>-</v>
      </c>
      <c r="CO3" s="148" t="str">
        <f>IF(CG3=0,"-",(CI3/CG3))</f>
        <v>-</v>
      </c>
      <c r="CP3" s="148" t="str">
        <f>IF(BU3+K3+L3=0,"-",((K3+L3)/(BU3+K3+L3)))</f>
        <v>-</v>
      </c>
      <c r="CQ3" s="148" t="str">
        <f>IF(BU3+K3+L3=0,"-",((K3)/(BU3+K3+L3)))</f>
        <v>-</v>
      </c>
      <c r="CR3" s="149" t="str">
        <f>IF(CE3=0,"-",(CS3/CE3))</f>
        <v>-</v>
      </c>
      <c r="CS3" s="83">
        <f>BT3-BY3</f>
        <v>0</v>
      </c>
      <c r="CT3" s="87">
        <f aca="true" t="shared" si="18" ref="CT3:CT14">Y3-K3-L3-V3</f>
        <v>0</v>
      </c>
      <c r="CU3" s="87">
        <f aca="true" t="shared" si="19" ref="CU3:CU14">AU3-AR3</f>
        <v>0</v>
      </c>
      <c r="CV3" s="87">
        <f aca="true" t="shared" si="20" ref="CV3:CV14">CU3-CT3</f>
        <v>0</v>
      </c>
      <c r="CW3" s="87">
        <f aca="true" t="shared" si="21" ref="CW3:CW14">-V3+AR3</f>
        <v>0</v>
      </c>
      <c r="CX3" s="87">
        <f aca="true" t="shared" si="22" ref="CX3:CX14">CV3+CW3</f>
        <v>0</v>
      </c>
      <c r="CY3" s="87">
        <f aca="true" t="shared" si="23" ref="CY3:CY14">CX3-K3-L3</f>
        <v>0</v>
      </c>
      <c r="CZ3" s="87">
        <f aca="true" t="shared" si="24" ref="CZ3:CZ14">BR3-BP3</f>
        <v>0</v>
      </c>
      <c r="DA3" s="87">
        <f aca="true" t="shared" si="25" ref="DA3:DA14">K3+L3</f>
        <v>0</v>
      </c>
      <c r="DB3" s="87">
        <f aca="true" t="shared" si="26" ref="DB3:DB14">-CZ3+DA3+CY3</f>
        <v>0</v>
      </c>
      <c r="DC3" s="87">
        <f aca="true" t="shared" si="27" ref="DC3:DC14">-BP3-DA3</f>
        <v>0</v>
      </c>
      <c r="DD3" s="87">
        <f aca="true" t="shared" si="28" ref="DD3:DD14">DB3+DC3+BR3</f>
        <v>0</v>
      </c>
      <c r="DE3" s="87">
        <f aca="true" t="shared" si="29" ref="DE3:DE14">Z3+AA3+AB3</f>
        <v>0</v>
      </c>
      <c r="DF3" s="87">
        <f aca="true" t="shared" si="30" ref="DF3:DF14">CS3/B3</f>
        <v>0</v>
      </c>
      <c r="DG3" s="87">
        <f aca="true" t="shared" si="31" ref="DG3:DG14">CH3/B3</f>
        <v>0</v>
      </c>
      <c r="DH3" s="87">
        <f aca="true" t="shared" si="32" ref="DH3:DH14">DE3/B3</f>
        <v>0</v>
      </c>
      <c r="DI3" s="88">
        <f aca="true" t="shared" si="33" ref="DI3:DI14">CZ3/B3</f>
        <v>0</v>
      </c>
      <c r="DJ3" s="83">
        <f aca="true" t="shared" si="34" ref="DJ3:DJ14">DB3/B3</f>
        <v>0</v>
      </c>
      <c r="DK3" s="151">
        <f>CA3-BW3-BU3</f>
        <v>0</v>
      </c>
      <c r="DL3" s="71"/>
      <c r="DM3" s="72"/>
    </row>
    <row r="4" spans="1:117" ht="12.75">
      <c r="A4" s="58" t="s">
        <v>0</v>
      </c>
      <c r="B4" s="53">
        <v>1925</v>
      </c>
      <c r="C4" s="45">
        <v>4676221</v>
      </c>
      <c r="D4" s="73">
        <v>2429.21</v>
      </c>
      <c r="E4" s="73">
        <v>73.24</v>
      </c>
      <c r="F4" s="135"/>
      <c r="G4" s="141">
        <v>0</v>
      </c>
      <c r="H4" s="49">
        <v>0</v>
      </c>
      <c r="I4" s="49">
        <v>0</v>
      </c>
      <c r="J4" s="49">
        <v>0</v>
      </c>
      <c r="K4" s="49">
        <v>0</v>
      </c>
      <c r="L4" s="49">
        <v>0</v>
      </c>
      <c r="M4" s="50">
        <f t="shared" si="0"/>
        <v>0</v>
      </c>
      <c r="N4" s="49">
        <v>0</v>
      </c>
      <c r="O4" s="49">
        <v>0</v>
      </c>
      <c r="P4" s="49">
        <v>0</v>
      </c>
      <c r="Q4" s="49">
        <v>0</v>
      </c>
      <c r="R4" s="49">
        <v>0</v>
      </c>
      <c r="S4" s="49">
        <v>0</v>
      </c>
      <c r="T4" s="49">
        <v>0</v>
      </c>
      <c r="U4" s="49">
        <v>0</v>
      </c>
      <c r="V4" s="49">
        <v>0</v>
      </c>
      <c r="W4" s="50">
        <f t="shared" si="1"/>
        <v>0</v>
      </c>
      <c r="X4" s="49">
        <v>0</v>
      </c>
      <c r="Y4" s="50">
        <f t="shared" si="2"/>
        <v>0</v>
      </c>
      <c r="Z4" s="49">
        <v>0</v>
      </c>
      <c r="AA4" s="49">
        <v>0</v>
      </c>
      <c r="AB4" s="49">
        <v>0</v>
      </c>
      <c r="AC4" s="49">
        <v>0</v>
      </c>
      <c r="AD4" s="49">
        <v>0</v>
      </c>
      <c r="AE4" s="50">
        <f t="shared" si="3"/>
        <v>0</v>
      </c>
      <c r="AF4" s="49">
        <v>0</v>
      </c>
      <c r="AG4" s="49">
        <v>0</v>
      </c>
      <c r="AH4" s="49">
        <v>0</v>
      </c>
      <c r="AI4" s="49">
        <v>0</v>
      </c>
      <c r="AJ4" s="49">
        <v>0</v>
      </c>
      <c r="AK4" s="49">
        <v>0</v>
      </c>
      <c r="AL4" s="49">
        <v>0</v>
      </c>
      <c r="AM4" s="49">
        <v>0</v>
      </c>
      <c r="AN4" s="45">
        <v>0</v>
      </c>
      <c r="AO4" s="45">
        <v>0</v>
      </c>
      <c r="AP4" s="45">
        <v>0</v>
      </c>
      <c r="AQ4" s="45">
        <v>0</v>
      </c>
      <c r="AR4" s="45">
        <v>0</v>
      </c>
      <c r="AS4" s="4">
        <f t="shared" si="4"/>
        <v>0</v>
      </c>
      <c r="AT4" s="45">
        <v>0</v>
      </c>
      <c r="AU4" s="4">
        <f t="shared" si="5"/>
        <v>0</v>
      </c>
      <c r="AV4" s="45">
        <v>0</v>
      </c>
      <c r="AW4" s="45">
        <v>0</v>
      </c>
      <c r="AX4" s="4">
        <f t="shared" si="6"/>
        <v>0</v>
      </c>
      <c r="AY4" s="49">
        <v>0</v>
      </c>
      <c r="AZ4" s="49">
        <v>0</v>
      </c>
      <c r="BA4" s="49">
        <v>0</v>
      </c>
      <c r="BB4" s="49">
        <v>0</v>
      </c>
      <c r="BC4" s="49">
        <v>0</v>
      </c>
      <c r="BD4" s="49">
        <v>0</v>
      </c>
      <c r="BE4" s="49">
        <v>0</v>
      </c>
      <c r="BF4" s="50">
        <f t="shared" si="7"/>
        <v>0</v>
      </c>
      <c r="BG4" s="49">
        <v>0</v>
      </c>
      <c r="BH4" s="49">
        <v>0</v>
      </c>
      <c r="BI4" s="49">
        <v>0</v>
      </c>
      <c r="BJ4" s="49">
        <v>0</v>
      </c>
      <c r="BK4" s="49">
        <v>0</v>
      </c>
      <c r="BL4" s="49">
        <v>0</v>
      </c>
      <c r="BM4" s="49">
        <v>0</v>
      </c>
      <c r="BN4" s="49">
        <v>0</v>
      </c>
      <c r="BO4" s="50">
        <f t="shared" si="8"/>
        <v>0</v>
      </c>
      <c r="BP4" s="49">
        <v>0</v>
      </c>
      <c r="BQ4" s="49">
        <v>0</v>
      </c>
      <c r="BR4" s="49">
        <v>0</v>
      </c>
      <c r="BS4" s="50">
        <f t="shared" si="9"/>
        <v>0</v>
      </c>
      <c r="BT4" s="45">
        <v>0</v>
      </c>
      <c r="BU4" s="45">
        <v>0</v>
      </c>
      <c r="BV4" s="45">
        <v>0</v>
      </c>
      <c r="BW4" s="45">
        <v>0</v>
      </c>
      <c r="BX4" s="4">
        <f t="shared" si="10"/>
        <v>0</v>
      </c>
      <c r="BY4" s="45">
        <v>0</v>
      </c>
      <c r="BZ4" s="45">
        <v>0</v>
      </c>
      <c r="CA4" s="45">
        <v>0</v>
      </c>
      <c r="CB4" s="4">
        <f t="shared" si="11"/>
        <v>0</v>
      </c>
      <c r="CC4" s="4">
        <f t="shared" si="12"/>
        <v>0</v>
      </c>
      <c r="CD4" s="81">
        <f t="shared" si="13"/>
        <v>0</v>
      </c>
      <c r="CE4" s="83">
        <f t="shared" si="14"/>
        <v>0</v>
      </c>
      <c r="CF4" s="83">
        <f t="shared" si="15"/>
        <v>0</v>
      </c>
      <c r="CG4" s="83">
        <f aca="true" t="shared" si="35" ref="CG4:CG31">AU4-AM4-AT4-AS4</f>
        <v>0</v>
      </c>
      <c r="CH4" s="83">
        <f t="shared" si="16"/>
        <v>0</v>
      </c>
      <c r="CI4" s="44">
        <f t="shared" si="17"/>
        <v>0</v>
      </c>
      <c r="CJ4" s="66" t="str">
        <f aca="true" t="shared" si="36" ref="CJ4:CJ31">IF(CF4=0,"-",(CD4/CF4))</f>
        <v>-</v>
      </c>
      <c r="CK4" s="66" t="str">
        <f aca="true" t="shared" si="37" ref="CK4:CK31">IF(CF4=0,"-",(CE4/CF4))</f>
        <v>-</v>
      </c>
      <c r="CL4" s="148" t="str">
        <f aca="true" t="shared" si="38" ref="CL4:CL31">IF(CG4=0,"-",(CD4/CG4*1))</f>
        <v>-</v>
      </c>
      <c r="CM4" s="148" t="str">
        <f aca="true" t="shared" si="39" ref="CM4:CM31">IF(CE4=0,"-",(CE4/CG4))</f>
        <v>-</v>
      </c>
      <c r="CN4" s="148" t="str">
        <f aca="true" t="shared" si="40" ref="CN4:CN31">IF(CG4=0,"-",(CH4/CG4))</f>
        <v>-</v>
      </c>
      <c r="CO4" s="148" t="str">
        <f aca="true" t="shared" si="41" ref="CO4:CO31">IF(CG4=0,"-",(CI4/CG4))</f>
        <v>-</v>
      </c>
      <c r="CP4" s="148" t="str">
        <f aca="true" t="shared" si="42" ref="CP4:CP31">IF(BU4+K4+L4=0,"-",((K4+L4)/(BU4+K4+L4)))</f>
        <v>-</v>
      </c>
      <c r="CQ4" s="148" t="str">
        <f aca="true" t="shared" si="43" ref="CQ4:CQ31">IF(BU4+K4+L4=0,"-",((K4)/(BU4+K4+L4)))</f>
        <v>-</v>
      </c>
      <c r="CR4" s="149" t="str">
        <f aca="true" t="shared" si="44" ref="CR4:CR31">IF(CE4=0,"-",(CS4/CE4))</f>
        <v>-</v>
      </c>
      <c r="CS4" s="83">
        <f aca="true" t="shared" si="45" ref="CS4:CS31">BT4-BY4</f>
        <v>0</v>
      </c>
      <c r="CT4" s="87">
        <f t="shared" si="18"/>
        <v>0</v>
      </c>
      <c r="CU4" s="87">
        <f t="shared" si="19"/>
        <v>0</v>
      </c>
      <c r="CV4" s="87">
        <f t="shared" si="20"/>
        <v>0</v>
      </c>
      <c r="CW4" s="87">
        <f t="shared" si="21"/>
        <v>0</v>
      </c>
      <c r="CX4" s="87">
        <f t="shared" si="22"/>
        <v>0</v>
      </c>
      <c r="CY4" s="87">
        <f t="shared" si="23"/>
        <v>0</v>
      </c>
      <c r="CZ4" s="87">
        <f t="shared" si="24"/>
        <v>0</v>
      </c>
      <c r="DA4" s="87">
        <f t="shared" si="25"/>
        <v>0</v>
      </c>
      <c r="DB4" s="87">
        <f t="shared" si="26"/>
        <v>0</v>
      </c>
      <c r="DC4" s="87">
        <f t="shared" si="27"/>
        <v>0</v>
      </c>
      <c r="DD4" s="87">
        <f t="shared" si="28"/>
        <v>0</v>
      </c>
      <c r="DE4" s="87">
        <f t="shared" si="29"/>
        <v>0</v>
      </c>
      <c r="DF4" s="87">
        <f t="shared" si="30"/>
        <v>0</v>
      </c>
      <c r="DG4" s="87">
        <f t="shared" si="31"/>
        <v>0</v>
      </c>
      <c r="DH4" s="87">
        <f t="shared" si="32"/>
        <v>0</v>
      </c>
      <c r="DI4" s="88">
        <f t="shared" si="33"/>
        <v>0</v>
      </c>
      <c r="DJ4" s="83">
        <f t="shared" si="34"/>
        <v>0</v>
      </c>
      <c r="DK4" s="151">
        <f>CA4-BW4-BU4</f>
        <v>0</v>
      </c>
      <c r="DL4" s="74"/>
      <c r="DM4" s="75"/>
    </row>
    <row r="5" spans="1:117" ht="12.75">
      <c r="A5" s="59" t="s">
        <v>32</v>
      </c>
      <c r="B5" s="48">
        <v>456</v>
      </c>
      <c r="C5" s="4">
        <v>1363362</v>
      </c>
      <c r="D5" s="76">
        <v>2989.83</v>
      </c>
      <c r="E5" s="76">
        <v>90.14</v>
      </c>
      <c r="F5" s="11"/>
      <c r="G5" s="140">
        <v>0</v>
      </c>
      <c r="H5" s="50">
        <v>0</v>
      </c>
      <c r="I5" s="50">
        <v>0</v>
      </c>
      <c r="J5" s="50">
        <v>0</v>
      </c>
      <c r="K5" s="50">
        <v>0</v>
      </c>
      <c r="L5" s="50">
        <v>0</v>
      </c>
      <c r="M5" s="50">
        <f t="shared" si="0"/>
        <v>0</v>
      </c>
      <c r="N5" s="50">
        <v>0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  <c r="W5" s="50">
        <f t="shared" si="1"/>
        <v>0</v>
      </c>
      <c r="X5" s="50">
        <v>0</v>
      </c>
      <c r="Y5" s="50">
        <f t="shared" si="2"/>
        <v>0</v>
      </c>
      <c r="Z5" s="50">
        <v>0</v>
      </c>
      <c r="AA5" s="50">
        <v>0</v>
      </c>
      <c r="AB5" s="50">
        <v>0</v>
      </c>
      <c r="AC5" s="50">
        <v>0</v>
      </c>
      <c r="AD5" s="50">
        <v>0</v>
      </c>
      <c r="AE5" s="50">
        <f t="shared" si="3"/>
        <v>0</v>
      </c>
      <c r="AF5" s="50">
        <v>0</v>
      </c>
      <c r="AG5" s="50">
        <v>0</v>
      </c>
      <c r="AH5" s="50">
        <v>0</v>
      </c>
      <c r="AI5" s="50">
        <v>0</v>
      </c>
      <c r="AJ5" s="50">
        <v>0</v>
      </c>
      <c r="AK5" s="50">
        <v>0</v>
      </c>
      <c r="AL5" s="50">
        <v>0</v>
      </c>
      <c r="AM5" s="50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f t="shared" si="4"/>
        <v>0</v>
      </c>
      <c r="AT5" s="4">
        <v>0</v>
      </c>
      <c r="AU5" s="4">
        <f t="shared" si="5"/>
        <v>0</v>
      </c>
      <c r="AV5" s="4">
        <v>0</v>
      </c>
      <c r="AW5" s="4">
        <v>0</v>
      </c>
      <c r="AX5" s="4">
        <f t="shared" si="6"/>
        <v>0</v>
      </c>
      <c r="AY5" s="50">
        <v>0</v>
      </c>
      <c r="AZ5" s="50">
        <v>0</v>
      </c>
      <c r="BA5" s="50">
        <v>0</v>
      </c>
      <c r="BB5" s="50">
        <v>0</v>
      </c>
      <c r="BC5" s="50">
        <v>0</v>
      </c>
      <c r="BD5" s="50">
        <v>0</v>
      </c>
      <c r="BE5" s="50">
        <v>0</v>
      </c>
      <c r="BF5" s="50">
        <f t="shared" si="7"/>
        <v>0</v>
      </c>
      <c r="BG5" s="50">
        <v>0</v>
      </c>
      <c r="BH5" s="50">
        <v>0</v>
      </c>
      <c r="BI5" s="50">
        <v>0</v>
      </c>
      <c r="BJ5" s="50">
        <v>0</v>
      </c>
      <c r="BK5" s="50">
        <v>0</v>
      </c>
      <c r="BL5" s="50">
        <v>0</v>
      </c>
      <c r="BM5" s="50">
        <v>0</v>
      </c>
      <c r="BN5" s="50">
        <v>0</v>
      </c>
      <c r="BO5" s="50">
        <f t="shared" si="8"/>
        <v>0</v>
      </c>
      <c r="BP5" s="50">
        <v>0</v>
      </c>
      <c r="BQ5" s="50">
        <v>0</v>
      </c>
      <c r="BR5" s="50">
        <v>0</v>
      </c>
      <c r="BS5" s="50">
        <f t="shared" si="9"/>
        <v>0</v>
      </c>
      <c r="BT5" s="4">
        <v>0</v>
      </c>
      <c r="BU5" s="4">
        <v>0</v>
      </c>
      <c r="BV5" s="4">
        <v>0</v>
      </c>
      <c r="BW5" s="4">
        <v>0</v>
      </c>
      <c r="BX5" s="4">
        <f t="shared" si="10"/>
        <v>0</v>
      </c>
      <c r="BY5" s="4">
        <v>0</v>
      </c>
      <c r="BZ5" s="4">
        <v>0</v>
      </c>
      <c r="CA5" s="4">
        <v>0</v>
      </c>
      <c r="CB5" s="4">
        <f t="shared" si="11"/>
        <v>0</v>
      </c>
      <c r="CC5" s="4">
        <f t="shared" si="12"/>
        <v>0</v>
      </c>
      <c r="CD5" s="81">
        <f t="shared" si="13"/>
        <v>0</v>
      </c>
      <c r="CE5" s="83">
        <f t="shared" si="14"/>
        <v>0</v>
      </c>
      <c r="CF5" s="83">
        <f t="shared" si="15"/>
        <v>0</v>
      </c>
      <c r="CG5" s="83">
        <f t="shared" si="35"/>
        <v>0</v>
      </c>
      <c r="CH5" s="83">
        <f t="shared" si="16"/>
        <v>0</v>
      </c>
      <c r="CI5" s="44">
        <f t="shared" si="17"/>
        <v>0</v>
      </c>
      <c r="CJ5" s="66" t="str">
        <f t="shared" si="36"/>
        <v>-</v>
      </c>
      <c r="CK5" s="66" t="str">
        <f t="shared" si="37"/>
        <v>-</v>
      </c>
      <c r="CL5" s="148" t="str">
        <f t="shared" si="38"/>
        <v>-</v>
      </c>
      <c r="CM5" s="148" t="str">
        <f t="shared" si="39"/>
        <v>-</v>
      </c>
      <c r="CN5" s="148" t="str">
        <f t="shared" si="40"/>
        <v>-</v>
      </c>
      <c r="CO5" s="148" t="str">
        <f t="shared" si="41"/>
        <v>-</v>
      </c>
      <c r="CP5" s="148" t="str">
        <f t="shared" si="42"/>
        <v>-</v>
      </c>
      <c r="CQ5" s="148" t="str">
        <f t="shared" si="43"/>
        <v>-</v>
      </c>
      <c r="CR5" s="149" t="str">
        <f t="shared" si="44"/>
        <v>-</v>
      </c>
      <c r="CS5" s="83">
        <f t="shared" si="45"/>
        <v>0</v>
      </c>
      <c r="CT5" s="87">
        <f t="shared" si="18"/>
        <v>0</v>
      </c>
      <c r="CU5" s="87">
        <f t="shared" si="19"/>
        <v>0</v>
      </c>
      <c r="CV5" s="87">
        <f t="shared" si="20"/>
        <v>0</v>
      </c>
      <c r="CW5" s="87">
        <f t="shared" si="21"/>
        <v>0</v>
      </c>
      <c r="CX5" s="87">
        <f t="shared" si="22"/>
        <v>0</v>
      </c>
      <c r="CY5" s="87">
        <f t="shared" si="23"/>
        <v>0</v>
      </c>
      <c r="CZ5" s="87">
        <f t="shared" si="24"/>
        <v>0</v>
      </c>
      <c r="DA5" s="87">
        <f t="shared" si="25"/>
        <v>0</v>
      </c>
      <c r="DB5" s="87">
        <f t="shared" si="26"/>
        <v>0</v>
      </c>
      <c r="DC5" s="87">
        <f t="shared" si="27"/>
        <v>0</v>
      </c>
      <c r="DD5" s="87">
        <f t="shared" si="28"/>
        <v>0</v>
      </c>
      <c r="DE5" s="87">
        <f t="shared" si="29"/>
        <v>0</v>
      </c>
      <c r="DF5" s="87">
        <f t="shared" si="30"/>
        <v>0</v>
      </c>
      <c r="DG5" s="87">
        <f t="shared" si="31"/>
        <v>0</v>
      </c>
      <c r="DH5" s="87">
        <f t="shared" si="32"/>
        <v>0</v>
      </c>
      <c r="DI5" s="88">
        <f t="shared" si="33"/>
        <v>0</v>
      </c>
      <c r="DJ5" s="83">
        <f t="shared" si="34"/>
        <v>0</v>
      </c>
      <c r="DK5" s="151">
        <f aca="true" t="shared" si="46" ref="DK5:DK31">CA5-BW5-BU5</f>
        <v>0</v>
      </c>
      <c r="DL5" s="71"/>
      <c r="DM5" s="72"/>
    </row>
    <row r="6" spans="1:117" ht="12.75">
      <c r="A6" s="58" t="s">
        <v>1</v>
      </c>
      <c r="B6" s="53">
        <v>257</v>
      </c>
      <c r="C6" s="45">
        <v>666076</v>
      </c>
      <c r="D6" s="73">
        <v>2591.73</v>
      </c>
      <c r="E6" s="80">
        <v>78.14</v>
      </c>
      <c r="F6" s="135"/>
      <c r="G6" s="141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50">
        <f t="shared" si="0"/>
        <v>0</v>
      </c>
      <c r="N6" s="49">
        <v>0</v>
      </c>
      <c r="O6" s="49">
        <v>0</v>
      </c>
      <c r="P6" s="49">
        <v>0</v>
      </c>
      <c r="Q6" s="49">
        <v>0</v>
      </c>
      <c r="R6" s="49">
        <v>0</v>
      </c>
      <c r="S6" s="49">
        <v>0</v>
      </c>
      <c r="T6" s="49">
        <v>0</v>
      </c>
      <c r="U6" s="49">
        <v>0</v>
      </c>
      <c r="V6" s="49">
        <v>0</v>
      </c>
      <c r="W6" s="50">
        <f t="shared" si="1"/>
        <v>0</v>
      </c>
      <c r="X6" s="49">
        <v>0</v>
      </c>
      <c r="Y6" s="50">
        <f t="shared" si="2"/>
        <v>0</v>
      </c>
      <c r="Z6" s="49">
        <v>0</v>
      </c>
      <c r="AA6" s="49">
        <v>0</v>
      </c>
      <c r="AB6" s="49">
        <v>0</v>
      </c>
      <c r="AC6" s="49">
        <v>0</v>
      </c>
      <c r="AD6" s="49">
        <v>0</v>
      </c>
      <c r="AE6" s="50">
        <f t="shared" si="3"/>
        <v>0</v>
      </c>
      <c r="AF6" s="49">
        <v>0</v>
      </c>
      <c r="AG6" s="49">
        <v>0</v>
      </c>
      <c r="AH6" s="49">
        <v>0</v>
      </c>
      <c r="AI6" s="49">
        <v>0</v>
      </c>
      <c r="AJ6" s="49">
        <v>0</v>
      </c>
      <c r="AK6" s="49">
        <v>0</v>
      </c>
      <c r="AL6" s="49">
        <v>0</v>
      </c>
      <c r="AM6" s="49">
        <v>0</v>
      </c>
      <c r="AN6" s="45">
        <v>0</v>
      </c>
      <c r="AO6" s="45">
        <v>0</v>
      </c>
      <c r="AP6" s="45">
        <v>0</v>
      </c>
      <c r="AQ6" s="45">
        <v>0</v>
      </c>
      <c r="AR6" s="45">
        <v>0</v>
      </c>
      <c r="AS6" s="4">
        <f t="shared" si="4"/>
        <v>0</v>
      </c>
      <c r="AT6" s="45">
        <v>0</v>
      </c>
      <c r="AU6" s="4">
        <f t="shared" si="5"/>
        <v>0</v>
      </c>
      <c r="AV6" s="45">
        <v>0</v>
      </c>
      <c r="AW6" s="45">
        <v>0</v>
      </c>
      <c r="AX6" s="4">
        <f t="shared" si="6"/>
        <v>0</v>
      </c>
      <c r="AY6" s="49">
        <v>0</v>
      </c>
      <c r="AZ6" s="49">
        <v>0</v>
      </c>
      <c r="BA6" s="49">
        <v>0</v>
      </c>
      <c r="BB6" s="49">
        <v>0</v>
      </c>
      <c r="BC6" s="49">
        <v>0</v>
      </c>
      <c r="BD6" s="49">
        <v>0</v>
      </c>
      <c r="BE6" s="49">
        <v>0</v>
      </c>
      <c r="BF6" s="50">
        <f t="shared" si="7"/>
        <v>0</v>
      </c>
      <c r="BG6" s="49">
        <v>0</v>
      </c>
      <c r="BH6" s="49">
        <v>0</v>
      </c>
      <c r="BI6" s="49">
        <v>0</v>
      </c>
      <c r="BJ6" s="49">
        <v>0</v>
      </c>
      <c r="BK6" s="49">
        <v>0</v>
      </c>
      <c r="BL6" s="49">
        <v>0</v>
      </c>
      <c r="BM6" s="49">
        <v>0</v>
      </c>
      <c r="BN6" s="49">
        <v>0</v>
      </c>
      <c r="BO6" s="50">
        <f t="shared" si="8"/>
        <v>0</v>
      </c>
      <c r="BP6" s="49">
        <v>0</v>
      </c>
      <c r="BQ6" s="49">
        <v>0</v>
      </c>
      <c r="BR6" s="49">
        <v>0</v>
      </c>
      <c r="BS6" s="50">
        <f t="shared" si="9"/>
        <v>0</v>
      </c>
      <c r="BT6" s="45">
        <v>0</v>
      </c>
      <c r="BU6" s="45">
        <v>0</v>
      </c>
      <c r="BV6" s="45">
        <v>0</v>
      </c>
      <c r="BW6" s="45">
        <v>0</v>
      </c>
      <c r="BX6" s="4">
        <f t="shared" si="10"/>
        <v>0</v>
      </c>
      <c r="BY6" s="45">
        <v>0</v>
      </c>
      <c r="BZ6" s="45">
        <v>0</v>
      </c>
      <c r="CA6" s="45">
        <v>0</v>
      </c>
      <c r="CB6" s="4">
        <f t="shared" si="11"/>
        <v>0</v>
      </c>
      <c r="CC6" s="4">
        <f t="shared" si="12"/>
        <v>0</v>
      </c>
      <c r="CD6" s="81">
        <f t="shared" si="13"/>
        <v>0</v>
      </c>
      <c r="CE6" s="83">
        <f t="shared" si="14"/>
        <v>0</v>
      </c>
      <c r="CF6" s="83">
        <f t="shared" si="15"/>
        <v>0</v>
      </c>
      <c r="CG6" s="83">
        <f t="shared" si="35"/>
        <v>0</v>
      </c>
      <c r="CH6" s="83">
        <f t="shared" si="16"/>
        <v>0</v>
      </c>
      <c r="CI6" s="44">
        <f t="shared" si="17"/>
        <v>0</v>
      </c>
      <c r="CJ6" s="66" t="str">
        <f t="shared" si="36"/>
        <v>-</v>
      </c>
      <c r="CK6" s="66" t="str">
        <f t="shared" si="37"/>
        <v>-</v>
      </c>
      <c r="CL6" s="148" t="str">
        <f t="shared" si="38"/>
        <v>-</v>
      </c>
      <c r="CM6" s="148" t="str">
        <f t="shared" si="39"/>
        <v>-</v>
      </c>
      <c r="CN6" s="148" t="str">
        <f t="shared" si="40"/>
        <v>-</v>
      </c>
      <c r="CO6" s="148" t="str">
        <f t="shared" si="41"/>
        <v>-</v>
      </c>
      <c r="CP6" s="148" t="str">
        <f t="shared" si="42"/>
        <v>-</v>
      </c>
      <c r="CQ6" s="148" t="str">
        <f t="shared" si="43"/>
        <v>-</v>
      </c>
      <c r="CR6" s="149" t="str">
        <f t="shared" si="44"/>
        <v>-</v>
      </c>
      <c r="CS6" s="83">
        <f t="shared" si="45"/>
        <v>0</v>
      </c>
      <c r="CT6" s="87">
        <f t="shared" si="18"/>
        <v>0</v>
      </c>
      <c r="CU6" s="87">
        <f t="shared" si="19"/>
        <v>0</v>
      </c>
      <c r="CV6" s="87">
        <f t="shared" si="20"/>
        <v>0</v>
      </c>
      <c r="CW6" s="87">
        <f t="shared" si="21"/>
        <v>0</v>
      </c>
      <c r="CX6" s="87">
        <f t="shared" si="22"/>
        <v>0</v>
      </c>
      <c r="CY6" s="87">
        <f t="shared" si="23"/>
        <v>0</v>
      </c>
      <c r="CZ6" s="87">
        <f t="shared" si="24"/>
        <v>0</v>
      </c>
      <c r="DA6" s="87">
        <f t="shared" si="25"/>
        <v>0</v>
      </c>
      <c r="DB6" s="87">
        <f t="shared" si="26"/>
        <v>0</v>
      </c>
      <c r="DC6" s="87">
        <f t="shared" si="27"/>
        <v>0</v>
      </c>
      <c r="DD6" s="87">
        <f t="shared" si="28"/>
        <v>0</v>
      </c>
      <c r="DE6" s="87">
        <f t="shared" si="29"/>
        <v>0</v>
      </c>
      <c r="DF6" s="87">
        <f t="shared" si="30"/>
        <v>0</v>
      </c>
      <c r="DG6" s="87">
        <f t="shared" si="31"/>
        <v>0</v>
      </c>
      <c r="DH6" s="87">
        <f t="shared" si="32"/>
        <v>0</v>
      </c>
      <c r="DI6" s="88">
        <f t="shared" si="33"/>
        <v>0</v>
      </c>
      <c r="DJ6" s="83">
        <f t="shared" si="34"/>
        <v>0</v>
      </c>
      <c r="DK6" s="151">
        <f t="shared" si="46"/>
        <v>0</v>
      </c>
      <c r="DL6" s="74"/>
      <c r="DM6" s="75"/>
    </row>
    <row r="7" spans="1:117" ht="12.75">
      <c r="A7" s="59" t="s">
        <v>2</v>
      </c>
      <c r="B7" s="48">
        <v>746</v>
      </c>
      <c r="C7" s="4">
        <v>1745012</v>
      </c>
      <c r="D7" s="76">
        <v>2339.16</v>
      </c>
      <c r="E7" s="76">
        <v>70.52</v>
      </c>
      <c r="F7" s="11"/>
      <c r="G7" s="140">
        <v>0</v>
      </c>
      <c r="H7" s="50">
        <v>0</v>
      </c>
      <c r="I7" s="50">
        <v>0</v>
      </c>
      <c r="J7" s="50">
        <v>0</v>
      </c>
      <c r="K7" s="50">
        <v>0</v>
      </c>
      <c r="L7" s="50">
        <v>0</v>
      </c>
      <c r="M7" s="50">
        <f t="shared" si="0"/>
        <v>0</v>
      </c>
      <c r="N7" s="50">
        <v>0</v>
      </c>
      <c r="O7" s="50">
        <v>0</v>
      </c>
      <c r="P7" s="50">
        <v>0</v>
      </c>
      <c r="Q7" s="50">
        <v>0</v>
      </c>
      <c r="R7" s="50">
        <v>0</v>
      </c>
      <c r="S7" s="50">
        <v>0</v>
      </c>
      <c r="T7" s="50">
        <v>0</v>
      </c>
      <c r="U7" s="50">
        <v>0</v>
      </c>
      <c r="V7" s="50">
        <v>0</v>
      </c>
      <c r="W7" s="50">
        <f t="shared" si="1"/>
        <v>0</v>
      </c>
      <c r="X7" s="50">
        <v>0</v>
      </c>
      <c r="Y7" s="50">
        <f t="shared" si="2"/>
        <v>0</v>
      </c>
      <c r="Z7" s="50">
        <v>0</v>
      </c>
      <c r="AA7" s="50">
        <v>0</v>
      </c>
      <c r="AB7" s="50">
        <v>0</v>
      </c>
      <c r="AC7" s="50">
        <v>0</v>
      </c>
      <c r="AD7" s="50">
        <v>0</v>
      </c>
      <c r="AE7" s="50">
        <f t="shared" si="3"/>
        <v>0</v>
      </c>
      <c r="AF7" s="50">
        <v>0</v>
      </c>
      <c r="AG7" s="50">
        <v>0</v>
      </c>
      <c r="AH7" s="50">
        <v>0</v>
      </c>
      <c r="AI7" s="50">
        <v>0</v>
      </c>
      <c r="AJ7" s="50">
        <v>0</v>
      </c>
      <c r="AK7" s="50">
        <v>0</v>
      </c>
      <c r="AL7" s="50">
        <v>0</v>
      </c>
      <c r="AM7" s="50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f t="shared" si="4"/>
        <v>0</v>
      </c>
      <c r="AT7" s="4">
        <v>0</v>
      </c>
      <c r="AU7" s="4">
        <f t="shared" si="5"/>
        <v>0</v>
      </c>
      <c r="AV7" s="4">
        <v>0</v>
      </c>
      <c r="AW7" s="4">
        <v>0</v>
      </c>
      <c r="AX7" s="4">
        <f t="shared" si="6"/>
        <v>0</v>
      </c>
      <c r="AY7" s="50">
        <v>0</v>
      </c>
      <c r="AZ7" s="50">
        <v>0</v>
      </c>
      <c r="BA7" s="50">
        <v>0</v>
      </c>
      <c r="BB7" s="50">
        <v>0</v>
      </c>
      <c r="BC7" s="50">
        <v>0</v>
      </c>
      <c r="BD7" s="50">
        <v>0</v>
      </c>
      <c r="BE7" s="50">
        <v>0</v>
      </c>
      <c r="BF7" s="50">
        <f t="shared" si="7"/>
        <v>0</v>
      </c>
      <c r="BG7" s="50">
        <v>0</v>
      </c>
      <c r="BH7" s="50">
        <v>0</v>
      </c>
      <c r="BI7" s="50">
        <v>0</v>
      </c>
      <c r="BJ7" s="50">
        <v>0</v>
      </c>
      <c r="BK7" s="50">
        <v>0</v>
      </c>
      <c r="BL7" s="50">
        <v>0</v>
      </c>
      <c r="BM7" s="50">
        <v>0</v>
      </c>
      <c r="BN7" s="50">
        <v>0</v>
      </c>
      <c r="BO7" s="50">
        <f t="shared" si="8"/>
        <v>0</v>
      </c>
      <c r="BP7" s="50">
        <v>0</v>
      </c>
      <c r="BQ7" s="50">
        <v>0</v>
      </c>
      <c r="BR7" s="50">
        <v>0</v>
      </c>
      <c r="BS7" s="50">
        <f t="shared" si="9"/>
        <v>0</v>
      </c>
      <c r="BT7" s="4">
        <v>0</v>
      </c>
      <c r="BU7" s="4">
        <v>0</v>
      </c>
      <c r="BV7" s="4">
        <v>0</v>
      </c>
      <c r="BW7" s="4">
        <v>0</v>
      </c>
      <c r="BX7" s="4">
        <f t="shared" si="10"/>
        <v>0</v>
      </c>
      <c r="BY7" s="4">
        <v>0</v>
      </c>
      <c r="BZ7" s="4">
        <v>0</v>
      </c>
      <c r="CA7" s="4">
        <v>0</v>
      </c>
      <c r="CB7" s="4">
        <f t="shared" si="11"/>
        <v>0</v>
      </c>
      <c r="CC7" s="4">
        <f t="shared" si="12"/>
        <v>0</v>
      </c>
      <c r="CD7" s="81">
        <f t="shared" si="13"/>
        <v>0</v>
      </c>
      <c r="CE7" s="83">
        <f t="shared" si="14"/>
        <v>0</v>
      </c>
      <c r="CF7" s="83">
        <f t="shared" si="15"/>
        <v>0</v>
      </c>
      <c r="CG7" s="83">
        <f t="shared" si="35"/>
        <v>0</v>
      </c>
      <c r="CH7" s="83">
        <f t="shared" si="16"/>
        <v>0</v>
      </c>
      <c r="CI7" s="44">
        <f t="shared" si="17"/>
        <v>0</v>
      </c>
      <c r="CJ7" s="66" t="str">
        <f t="shared" si="36"/>
        <v>-</v>
      </c>
      <c r="CK7" s="66" t="str">
        <f t="shared" si="37"/>
        <v>-</v>
      </c>
      <c r="CL7" s="148" t="str">
        <f t="shared" si="38"/>
        <v>-</v>
      </c>
      <c r="CM7" s="148" t="str">
        <f t="shared" si="39"/>
        <v>-</v>
      </c>
      <c r="CN7" s="148" t="str">
        <f t="shared" si="40"/>
        <v>-</v>
      </c>
      <c r="CO7" s="148" t="str">
        <f t="shared" si="41"/>
        <v>-</v>
      </c>
      <c r="CP7" s="148" t="str">
        <f t="shared" si="42"/>
        <v>-</v>
      </c>
      <c r="CQ7" s="148" t="str">
        <f t="shared" si="43"/>
        <v>-</v>
      </c>
      <c r="CR7" s="149" t="str">
        <f t="shared" si="44"/>
        <v>-</v>
      </c>
      <c r="CS7" s="83">
        <f t="shared" si="45"/>
        <v>0</v>
      </c>
      <c r="CT7" s="87">
        <f t="shared" si="18"/>
        <v>0</v>
      </c>
      <c r="CU7" s="87">
        <f t="shared" si="19"/>
        <v>0</v>
      </c>
      <c r="CV7" s="87">
        <f t="shared" si="20"/>
        <v>0</v>
      </c>
      <c r="CW7" s="87">
        <f t="shared" si="21"/>
        <v>0</v>
      </c>
      <c r="CX7" s="87">
        <f t="shared" si="22"/>
        <v>0</v>
      </c>
      <c r="CY7" s="87">
        <f t="shared" si="23"/>
        <v>0</v>
      </c>
      <c r="CZ7" s="87">
        <f t="shared" si="24"/>
        <v>0</v>
      </c>
      <c r="DA7" s="87">
        <f t="shared" si="25"/>
        <v>0</v>
      </c>
      <c r="DB7" s="87">
        <f t="shared" si="26"/>
        <v>0</v>
      </c>
      <c r="DC7" s="87">
        <f t="shared" si="27"/>
        <v>0</v>
      </c>
      <c r="DD7" s="87">
        <f t="shared" si="28"/>
        <v>0</v>
      </c>
      <c r="DE7" s="87">
        <f t="shared" si="29"/>
        <v>0</v>
      </c>
      <c r="DF7" s="87">
        <f t="shared" si="30"/>
        <v>0</v>
      </c>
      <c r="DG7" s="87">
        <f t="shared" si="31"/>
        <v>0</v>
      </c>
      <c r="DH7" s="87">
        <f t="shared" si="32"/>
        <v>0</v>
      </c>
      <c r="DI7" s="88">
        <f t="shared" si="33"/>
        <v>0</v>
      </c>
      <c r="DJ7" s="83">
        <f t="shared" si="34"/>
        <v>0</v>
      </c>
      <c r="DK7" s="151">
        <f t="shared" si="46"/>
        <v>0</v>
      </c>
      <c r="DL7" s="71"/>
      <c r="DM7" s="72"/>
    </row>
    <row r="8" spans="1:117" ht="12.75">
      <c r="A8" s="58" t="s">
        <v>3</v>
      </c>
      <c r="B8" s="53">
        <v>659</v>
      </c>
      <c r="C8" s="45">
        <v>1714109</v>
      </c>
      <c r="D8" s="73">
        <v>2601.08</v>
      </c>
      <c r="E8" s="73">
        <v>78.42</v>
      </c>
      <c r="F8" s="135"/>
      <c r="G8" s="141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50">
        <f t="shared" si="0"/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50">
        <f t="shared" si="1"/>
        <v>0</v>
      </c>
      <c r="X8" s="49">
        <v>0</v>
      </c>
      <c r="Y8" s="50">
        <f t="shared" si="2"/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50">
        <f t="shared" si="3"/>
        <v>0</v>
      </c>
      <c r="AF8" s="49">
        <v>0</v>
      </c>
      <c r="AG8" s="49">
        <v>0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5">
        <v>0</v>
      </c>
      <c r="AO8" s="45">
        <v>0</v>
      </c>
      <c r="AP8" s="45">
        <v>0</v>
      </c>
      <c r="AQ8" s="45">
        <v>0</v>
      </c>
      <c r="AR8" s="45">
        <v>0</v>
      </c>
      <c r="AS8" s="4">
        <f t="shared" si="4"/>
        <v>0</v>
      </c>
      <c r="AT8" s="45">
        <v>0</v>
      </c>
      <c r="AU8" s="4">
        <f t="shared" si="5"/>
        <v>0</v>
      </c>
      <c r="AV8" s="45">
        <v>0</v>
      </c>
      <c r="AW8" s="45">
        <v>0</v>
      </c>
      <c r="AX8" s="4">
        <f t="shared" si="6"/>
        <v>0</v>
      </c>
      <c r="AY8" s="49">
        <v>0</v>
      </c>
      <c r="AZ8" s="49">
        <v>0</v>
      </c>
      <c r="BA8" s="49">
        <v>0</v>
      </c>
      <c r="BB8" s="49">
        <v>0</v>
      </c>
      <c r="BC8" s="49">
        <v>0</v>
      </c>
      <c r="BD8" s="49">
        <v>0</v>
      </c>
      <c r="BE8" s="49">
        <v>0</v>
      </c>
      <c r="BF8" s="50">
        <f t="shared" si="7"/>
        <v>0</v>
      </c>
      <c r="BG8" s="49">
        <v>0</v>
      </c>
      <c r="BH8" s="49">
        <v>0</v>
      </c>
      <c r="BI8" s="49">
        <v>0</v>
      </c>
      <c r="BJ8" s="49">
        <v>0</v>
      </c>
      <c r="BK8" s="49">
        <v>0</v>
      </c>
      <c r="BL8" s="49">
        <v>0</v>
      </c>
      <c r="BM8" s="49">
        <v>0</v>
      </c>
      <c r="BN8" s="49">
        <v>0</v>
      </c>
      <c r="BO8" s="50">
        <f t="shared" si="8"/>
        <v>0</v>
      </c>
      <c r="BP8" s="49">
        <v>0</v>
      </c>
      <c r="BQ8" s="49">
        <v>0</v>
      </c>
      <c r="BR8" s="49">
        <v>0</v>
      </c>
      <c r="BS8" s="50">
        <f t="shared" si="9"/>
        <v>0</v>
      </c>
      <c r="BT8" s="45">
        <v>0</v>
      </c>
      <c r="BU8" s="45">
        <v>0</v>
      </c>
      <c r="BV8" s="45">
        <v>0</v>
      </c>
      <c r="BW8" s="45">
        <v>0</v>
      </c>
      <c r="BX8" s="4">
        <f t="shared" si="10"/>
        <v>0</v>
      </c>
      <c r="BY8" s="45">
        <v>0</v>
      </c>
      <c r="BZ8" s="45">
        <v>0</v>
      </c>
      <c r="CA8" s="45">
        <v>0</v>
      </c>
      <c r="CB8" s="4">
        <f t="shared" si="11"/>
        <v>0</v>
      </c>
      <c r="CC8" s="4">
        <f t="shared" si="12"/>
        <v>0</v>
      </c>
      <c r="CD8" s="81">
        <f t="shared" si="13"/>
        <v>0</v>
      </c>
      <c r="CE8" s="83">
        <f t="shared" si="14"/>
        <v>0</v>
      </c>
      <c r="CF8" s="83">
        <f t="shared" si="15"/>
        <v>0</v>
      </c>
      <c r="CG8" s="83">
        <f t="shared" si="35"/>
        <v>0</v>
      </c>
      <c r="CH8" s="83">
        <f t="shared" si="16"/>
        <v>0</v>
      </c>
      <c r="CI8" s="44">
        <f t="shared" si="17"/>
        <v>0</v>
      </c>
      <c r="CJ8" s="66" t="str">
        <f t="shared" si="36"/>
        <v>-</v>
      </c>
      <c r="CK8" s="66" t="str">
        <f t="shared" si="37"/>
        <v>-</v>
      </c>
      <c r="CL8" s="148" t="str">
        <f t="shared" si="38"/>
        <v>-</v>
      </c>
      <c r="CM8" s="148" t="str">
        <f t="shared" si="39"/>
        <v>-</v>
      </c>
      <c r="CN8" s="148" t="str">
        <f t="shared" si="40"/>
        <v>-</v>
      </c>
      <c r="CO8" s="148" t="str">
        <f t="shared" si="41"/>
        <v>-</v>
      </c>
      <c r="CP8" s="148" t="str">
        <f t="shared" si="42"/>
        <v>-</v>
      </c>
      <c r="CQ8" s="148" t="str">
        <f t="shared" si="43"/>
        <v>-</v>
      </c>
      <c r="CR8" s="149" t="str">
        <f t="shared" si="44"/>
        <v>-</v>
      </c>
      <c r="CS8" s="83">
        <f t="shared" si="45"/>
        <v>0</v>
      </c>
      <c r="CT8" s="87">
        <f t="shared" si="18"/>
        <v>0</v>
      </c>
      <c r="CU8" s="87">
        <f t="shared" si="19"/>
        <v>0</v>
      </c>
      <c r="CV8" s="87">
        <f t="shared" si="20"/>
        <v>0</v>
      </c>
      <c r="CW8" s="87">
        <f t="shared" si="21"/>
        <v>0</v>
      </c>
      <c r="CX8" s="87">
        <f t="shared" si="22"/>
        <v>0</v>
      </c>
      <c r="CY8" s="87">
        <f t="shared" si="23"/>
        <v>0</v>
      </c>
      <c r="CZ8" s="87">
        <f t="shared" si="24"/>
        <v>0</v>
      </c>
      <c r="DA8" s="87">
        <f t="shared" si="25"/>
        <v>0</v>
      </c>
      <c r="DB8" s="87">
        <f t="shared" si="26"/>
        <v>0</v>
      </c>
      <c r="DC8" s="87">
        <f t="shared" si="27"/>
        <v>0</v>
      </c>
      <c r="DD8" s="87">
        <f t="shared" si="28"/>
        <v>0</v>
      </c>
      <c r="DE8" s="87">
        <f t="shared" si="29"/>
        <v>0</v>
      </c>
      <c r="DF8" s="87">
        <f t="shared" si="30"/>
        <v>0</v>
      </c>
      <c r="DG8" s="87">
        <f t="shared" si="31"/>
        <v>0</v>
      </c>
      <c r="DH8" s="87">
        <f t="shared" si="32"/>
        <v>0</v>
      </c>
      <c r="DI8" s="88">
        <f t="shared" si="33"/>
        <v>0</v>
      </c>
      <c r="DJ8" s="83">
        <f t="shared" si="34"/>
        <v>0</v>
      </c>
      <c r="DK8" s="151">
        <f t="shared" si="46"/>
        <v>0</v>
      </c>
      <c r="DL8" s="74"/>
      <c r="DM8" s="75"/>
    </row>
    <row r="9" spans="1:117" ht="12.75">
      <c r="A9" s="59" t="s">
        <v>4</v>
      </c>
      <c r="B9" s="48">
        <v>2792</v>
      </c>
      <c r="C9" s="4">
        <v>10012131</v>
      </c>
      <c r="D9" s="76">
        <v>3586.01</v>
      </c>
      <c r="E9" s="76">
        <v>108.11</v>
      </c>
      <c r="F9" s="11"/>
      <c r="G9" s="14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f t="shared" si="0"/>
        <v>0</v>
      </c>
      <c r="N9" s="50">
        <v>0</v>
      </c>
      <c r="O9" s="50">
        <v>0</v>
      </c>
      <c r="P9" s="50">
        <v>0</v>
      </c>
      <c r="Q9" s="50">
        <v>0</v>
      </c>
      <c r="R9" s="50">
        <v>0</v>
      </c>
      <c r="S9" s="50">
        <v>0</v>
      </c>
      <c r="T9" s="50">
        <v>0</v>
      </c>
      <c r="U9" s="50">
        <v>0</v>
      </c>
      <c r="V9" s="50">
        <v>0</v>
      </c>
      <c r="W9" s="50">
        <f t="shared" si="1"/>
        <v>0</v>
      </c>
      <c r="X9" s="50">
        <v>0</v>
      </c>
      <c r="Y9" s="50">
        <f t="shared" si="2"/>
        <v>0</v>
      </c>
      <c r="Z9" s="50">
        <v>0</v>
      </c>
      <c r="AA9" s="50">
        <v>0</v>
      </c>
      <c r="AB9" s="50">
        <v>0</v>
      </c>
      <c r="AC9" s="50">
        <v>0</v>
      </c>
      <c r="AD9" s="50">
        <v>0</v>
      </c>
      <c r="AE9" s="50">
        <f t="shared" si="3"/>
        <v>0</v>
      </c>
      <c r="AF9" s="50">
        <v>0</v>
      </c>
      <c r="AG9" s="50">
        <v>0</v>
      </c>
      <c r="AH9" s="50">
        <v>0</v>
      </c>
      <c r="AI9" s="50">
        <v>0</v>
      </c>
      <c r="AJ9" s="50">
        <v>0</v>
      </c>
      <c r="AK9" s="50">
        <v>0</v>
      </c>
      <c r="AL9" s="50">
        <v>0</v>
      </c>
      <c r="AM9" s="50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f t="shared" si="4"/>
        <v>0</v>
      </c>
      <c r="AT9" s="4">
        <v>0</v>
      </c>
      <c r="AU9" s="4">
        <f t="shared" si="5"/>
        <v>0</v>
      </c>
      <c r="AV9" s="4">
        <v>0</v>
      </c>
      <c r="AW9" s="4">
        <v>0</v>
      </c>
      <c r="AX9" s="4">
        <f t="shared" si="6"/>
        <v>0</v>
      </c>
      <c r="AY9" s="50">
        <v>0</v>
      </c>
      <c r="AZ9" s="50">
        <v>0</v>
      </c>
      <c r="BA9" s="50">
        <v>0</v>
      </c>
      <c r="BB9" s="50">
        <v>0</v>
      </c>
      <c r="BC9" s="50">
        <v>0</v>
      </c>
      <c r="BD9" s="50">
        <v>0</v>
      </c>
      <c r="BE9" s="50">
        <v>0</v>
      </c>
      <c r="BF9" s="50">
        <f t="shared" si="7"/>
        <v>0</v>
      </c>
      <c r="BG9" s="50">
        <v>0</v>
      </c>
      <c r="BH9" s="50">
        <v>0</v>
      </c>
      <c r="BI9" s="50">
        <v>0</v>
      </c>
      <c r="BJ9" s="50">
        <v>0</v>
      </c>
      <c r="BK9" s="50">
        <v>0</v>
      </c>
      <c r="BL9" s="50">
        <v>0</v>
      </c>
      <c r="BM9" s="50">
        <v>0</v>
      </c>
      <c r="BN9" s="50">
        <v>0</v>
      </c>
      <c r="BO9" s="50">
        <f t="shared" si="8"/>
        <v>0</v>
      </c>
      <c r="BP9" s="50">
        <v>0</v>
      </c>
      <c r="BQ9" s="50">
        <v>0</v>
      </c>
      <c r="BR9" s="50">
        <v>0</v>
      </c>
      <c r="BS9" s="50">
        <f t="shared" si="9"/>
        <v>0</v>
      </c>
      <c r="BT9" s="4">
        <v>0</v>
      </c>
      <c r="BU9" s="4">
        <v>0</v>
      </c>
      <c r="BV9" s="4">
        <v>0</v>
      </c>
      <c r="BW9" s="4">
        <v>0</v>
      </c>
      <c r="BX9" s="4">
        <f t="shared" si="10"/>
        <v>0</v>
      </c>
      <c r="BY9" s="4">
        <v>0</v>
      </c>
      <c r="BZ9" s="4">
        <v>0</v>
      </c>
      <c r="CA9" s="4">
        <v>0</v>
      </c>
      <c r="CB9" s="4">
        <f t="shared" si="11"/>
        <v>0</v>
      </c>
      <c r="CC9" s="4">
        <f t="shared" si="12"/>
        <v>0</v>
      </c>
      <c r="CD9" s="81">
        <f t="shared" si="13"/>
        <v>0</v>
      </c>
      <c r="CE9" s="83">
        <f t="shared" si="14"/>
        <v>0</v>
      </c>
      <c r="CF9" s="83">
        <f t="shared" si="15"/>
        <v>0</v>
      </c>
      <c r="CG9" s="83">
        <f t="shared" si="35"/>
        <v>0</v>
      </c>
      <c r="CH9" s="83">
        <f t="shared" si="16"/>
        <v>0</v>
      </c>
      <c r="CI9" s="44">
        <f t="shared" si="17"/>
        <v>0</v>
      </c>
      <c r="CJ9" s="66" t="str">
        <f t="shared" si="36"/>
        <v>-</v>
      </c>
      <c r="CK9" s="66" t="str">
        <f t="shared" si="37"/>
        <v>-</v>
      </c>
      <c r="CL9" s="148" t="str">
        <f t="shared" si="38"/>
        <v>-</v>
      </c>
      <c r="CM9" s="148" t="str">
        <f t="shared" si="39"/>
        <v>-</v>
      </c>
      <c r="CN9" s="148" t="str">
        <f t="shared" si="40"/>
        <v>-</v>
      </c>
      <c r="CO9" s="148" t="str">
        <f t="shared" si="41"/>
        <v>-</v>
      </c>
      <c r="CP9" s="148" t="str">
        <f t="shared" si="42"/>
        <v>-</v>
      </c>
      <c r="CQ9" s="148" t="str">
        <f t="shared" si="43"/>
        <v>-</v>
      </c>
      <c r="CR9" s="149" t="str">
        <f t="shared" si="44"/>
        <v>-</v>
      </c>
      <c r="CS9" s="83">
        <f t="shared" si="45"/>
        <v>0</v>
      </c>
      <c r="CT9" s="87">
        <f t="shared" si="18"/>
        <v>0</v>
      </c>
      <c r="CU9" s="87">
        <f t="shared" si="19"/>
        <v>0</v>
      </c>
      <c r="CV9" s="87">
        <f t="shared" si="20"/>
        <v>0</v>
      </c>
      <c r="CW9" s="87">
        <f t="shared" si="21"/>
        <v>0</v>
      </c>
      <c r="CX9" s="87">
        <f t="shared" si="22"/>
        <v>0</v>
      </c>
      <c r="CY9" s="87">
        <f t="shared" si="23"/>
        <v>0</v>
      </c>
      <c r="CZ9" s="87">
        <f t="shared" si="24"/>
        <v>0</v>
      </c>
      <c r="DA9" s="87">
        <f t="shared" si="25"/>
        <v>0</v>
      </c>
      <c r="DB9" s="87">
        <f t="shared" si="26"/>
        <v>0</v>
      </c>
      <c r="DC9" s="87">
        <f t="shared" si="27"/>
        <v>0</v>
      </c>
      <c r="DD9" s="87">
        <f t="shared" si="28"/>
        <v>0</v>
      </c>
      <c r="DE9" s="87">
        <f t="shared" si="29"/>
        <v>0</v>
      </c>
      <c r="DF9" s="87">
        <f t="shared" si="30"/>
        <v>0</v>
      </c>
      <c r="DG9" s="87">
        <f t="shared" si="31"/>
        <v>0</v>
      </c>
      <c r="DH9" s="87">
        <f t="shared" si="32"/>
        <v>0</v>
      </c>
      <c r="DI9" s="88">
        <f t="shared" si="33"/>
        <v>0</v>
      </c>
      <c r="DJ9" s="83">
        <f t="shared" si="34"/>
        <v>0</v>
      </c>
      <c r="DK9" s="151">
        <f t="shared" si="46"/>
        <v>0</v>
      </c>
      <c r="DL9" s="71"/>
      <c r="DM9" s="72"/>
    </row>
    <row r="10" spans="1:117" ht="12.75">
      <c r="A10" s="58" t="s">
        <v>5</v>
      </c>
      <c r="B10" s="53">
        <v>529</v>
      </c>
      <c r="C10" s="45">
        <v>1124605</v>
      </c>
      <c r="D10" s="73">
        <v>2125.91</v>
      </c>
      <c r="E10" s="73">
        <v>64.09</v>
      </c>
      <c r="F10" s="135"/>
      <c r="G10" s="141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50">
        <f t="shared" si="0"/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50">
        <f t="shared" si="1"/>
        <v>0</v>
      </c>
      <c r="X10" s="49">
        <v>0</v>
      </c>
      <c r="Y10" s="50">
        <f t="shared" si="2"/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50">
        <f t="shared" si="3"/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5">
        <v>0</v>
      </c>
      <c r="AO10" s="45">
        <v>0</v>
      </c>
      <c r="AP10" s="45">
        <v>0</v>
      </c>
      <c r="AQ10" s="45">
        <v>0</v>
      </c>
      <c r="AR10" s="45">
        <v>0</v>
      </c>
      <c r="AS10" s="4">
        <f t="shared" si="4"/>
        <v>0</v>
      </c>
      <c r="AT10" s="45">
        <v>0</v>
      </c>
      <c r="AU10" s="4">
        <f t="shared" si="5"/>
        <v>0</v>
      </c>
      <c r="AV10" s="45">
        <v>0</v>
      </c>
      <c r="AW10" s="45">
        <v>0</v>
      </c>
      <c r="AX10" s="4">
        <f t="shared" si="6"/>
        <v>0</v>
      </c>
      <c r="AY10" s="49">
        <v>0</v>
      </c>
      <c r="AZ10" s="49">
        <v>0</v>
      </c>
      <c r="BA10" s="49">
        <v>0</v>
      </c>
      <c r="BB10" s="49">
        <v>0</v>
      </c>
      <c r="BC10" s="49">
        <v>0</v>
      </c>
      <c r="BD10" s="49">
        <v>0</v>
      </c>
      <c r="BE10" s="49">
        <v>0</v>
      </c>
      <c r="BF10" s="50">
        <f t="shared" si="7"/>
        <v>0</v>
      </c>
      <c r="BG10" s="49">
        <v>0</v>
      </c>
      <c r="BH10" s="49">
        <v>0</v>
      </c>
      <c r="BI10" s="49">
        <v>0</v>
      </c>
      <c r="BJ10" s="49">
        <v>0</v>
      </c>
      <c r="BK10" s="49">
        <v>0</v>
      </c>
      <c r="BL10" s="49">
        <v>0</v>
      </c>
      <c r="BM10" s="49">
        <v>0</v>
      </c>
      <c r="BN10" s="49">
        <v>0</v>
      </c>
      <c r="BO10" s="50">
        <f t="shared" si="8"/>
        <v>0</v>
      </c>
      <c r="BP10" s="49">
        <v>0</v>
      </c>
      <c r="BQ10" s="49">
        <v>0</v>
      </c>
      <c r="BR10" s="49">
        <v>0</v>
      </c>
      <c r="BS10" s="50">
        <f t="shared" si="9"/>
        <v>0</v>
      </c>
      <c r="BT10" s="45">
        <v>0</v>
      </c>
      <c r="BU10" s="45">
        <v>0</v>
      </c>
      <c r="BV10" s="45">
        <v>0</v>
      </c>
      <c r="BW10" s="45">
        <v>0</v>
      </c>
      <c r="BX10" s="4">
        <f t="shared" si="10"/>
        <v>0</v>
      </c>
      <c r="BY10" s="45">
        <v>0</v>
      </c>
      <c r="BZ10" s="45">
        <v>0</v>
      </c>
      <c r="CA10" s="45">
        <v>0</v>
      </c>
      <c r="CB10" s="4">
        <f t="shared" si="11"/>
        <v>0</v>
      </c>
      <c r="CC10" s="4">
        <f t="shared" si="12"/>
        <v>0</v>
      </c>
      <c r="CD10" s="81">
        <f t="shared" si="13"/>
        <v>0</v>
      </c>
      <c r="CE10" s="83">
        <f t="shared" si="14"/>
        <v>0</v>
      </c>
      <c r="CF10" s="83">
        <f t="shared" si="15"/>
        <v>0</v>
      </c>
      <c r="CG10" s="83">
        <f t="shared" si="35"/>
        <v>0</v>
      </c>
      <c r="CH10" s="83">
        <f t="shared" si="16"/>
        <v>0</v>
      </c>
      <c r="CI10" s="44">
        <f t="shared" si="17"/>
        <v>0</v>
      </c>
      <c r="CJ10" s="66" t="str">
        <f t="shared" si="36"/>
        <v>-</v>
      </c>
      <c r="CK10" s="66" t="str">
        <f t="shared" si="37"/>
        <v>-</v>
      </c>
      <c r="CL10" s="148" t="str">
        <f t="shared" si="38"/>
        <v>-</v>
      </c>
      <c r="CM10" s="148" t="str">
        <f t="shared" si="39"/>
        <v>-</v>
      </c>
      <c r="CN10" s="148" t="str">
        <f t="shared" si="40"/>
        <v>-</v>
      </c>
      <c r="CO10" s="148" t="str">
        <f t="shared" si="41"/>
        <v>-</v>
      </c>
      <c r="CP10" s="148" t="str">
        <f t="shared" si="42"/>
        <v>-</v>
      </c>
      <c r="CQ10" s="148" t="str">
        <f t="shared" si="43"/>
        <v>-</v>
      </c>
      <c r="CR10" s="149" t="str">
        <f t="shared" si="44"/>
        <v>-</v>
      </c>
      <c r="CS10" s="83">
        <f t="shared" si="45"/>
        <v>0</v>
      </c>
      <c r="CT10" s="87">
        <f t="shared" si="18"/>
        <v>0</v>
      </c>
      <c r="CU10" s="87">
        <f t="shared" si="19"/>
        <v>0</v>
      </c>
      <c r="CV10" s="87">
        <f t="shared" si="20"/>
        <v>0</v>
      </c>
      <c r="CW10" s="87">
        <f t="shared" si="21"/>
        <v>0</v>
      </c>
      <c r="CX10" s="87">
        <f t="shared" si="22"/>
        <v>0</v>
      </c>
      <c r="CY10" s="87">
        <f t="shared" si="23"/>
        <v>0</v>
      </c>
      <c r="CZ10" s="87">
        <f t="shared" si="24"/>
        <v>0</v>
      </c>
      <c r="DA10" s="87">
        <f t="shared" si="25"/>
        <v>0</v>
      </c>
      <c r="DB10" s="87">
        <f t="shared" si="26"/>
        <v>0</v>
      </c>
      <c r="DC10" s="87">
        <f t="shared" si="27"/>
        <v>0</v>
      </c>
      <c r="DD10" s="87">
        <f t="shared" si="28"/>
        <v>0</v>
      </c>
      <c r="DE10" s="87">
        <f t="shared" si="29"/>
        <v>0</v>
      </c>
      <c r="DF10" s="87">
        <f t="shared" si="30"/>
        <v>0</v>
      </c>
      <c r="DG10" s="87">
        <f t="shared" si="31"/>
        <v>0</v>
      </c>
      <c r="DH10" s="87">
        <f t="shared" si="32"/>
        <v>0</v>
      </c>
      <c r="DI10" s="88">
        <f t="shared" si="33"/>
        <v>0</v>
      </c>
      <c r="DJ10" s="83">
        <f t="shared" si="34"/>
        <v>0</v>
      </c>
      <c r="DK10" s="151">
        <f t="shared" si="46"/>
        <v>0</v>
      </c>
      <c r="DL10" s="74"/>
      <c r="DM10" s="75"/>
    </row>
    <row r="11" spans="1:117" ht="12.75">
      <c r="A11" s="59" t="s">
        <v>6</v>
      </c>
      <c r="B11" s="48">
        <v>5737</v>
      </c>
      <c r="C11" s="4">
        <v>22294501</v>
      </c>
      <c r="D11" s="76">
        <v>3886.09</v>
      </c>
      <c r="E11" s="76">
        <v>117.16</v>
      </c>
      <c r="F11" s="11"/>
      <c r="G11" s="14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f t="shared" si="0"/>
        <v>0</v>
      </c>
      <c r="N11" s="50">
        <v>0</v>
      </c>
      <c r="O11" s="50">
        <v>0</v>
      </c>
      <c r="P11" s="50">
        <v>0</v>
      </c>
      <c r="Q11" s="50">
        <v>0</v>
      </c>
      <c r="R11" s="50">
        <v>0</v>
      </c>
      <c r="S11" s="50">
        <v>0</v>
      </c>
      <c r="T11" s="50">
        <v>0</v>
      </c>
      <c r="U11" s="50">
        <v>0</v>
      </c>
      <c r="V11" s="50">
        <v>0</v>
      </c>
      <c r="W11" s="50">
        <f t="shared" si="1"/>
        <v>0</v>
      </c>
      <c r="X11" s="50">
        <v>0</v>
      </c>
      <c r="Y11" s="50">
        <f t="shared" si="2"/>
        <v>0</v>
      </c>
      <c r="Z11" s="50">
        <v>0</v>
      </c>
      <c r="AA11" s="50">
        <v>0</v>
      </c>
      <c r="AB11" s="50">
        <v>0</v>
      </c>
      <c r="AC11" s="50">
        <v>0</v>
      </c>
      <c r="AD11" s="50">
        <v>0</v>
      </c>
      <c r="AE11" s="50">
        <f t="shared" si="3"/>
        <v>0</v>
      </c>
      <c r="AF11" s="50">
        <v>0</v>
      </c>
      <c r="AG11" s="50">
        <v>0</v>
      </c>
      <c r="AH11" s="50">
        <v>0</v>
      </c>
      <c r="AI11" s="50">
        <v>0</v>
      </c>
      <c r="AJ11" s="50">
        <v>0</v>
      </c>
      <c r="AK11" s="50">
        <v>0</v>
      </c>
      <c r="AL11" s="50">
        <v>0</v>
      </c>
      <c r="AM11" s="50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f t="shared" si="4"/>
        <v>0</v>
      </c>
      <c r="AT11" s="4">
        <v>0</v>
      </c>
      <c r="AU11" s="4">
        <f t="shared" si="5"/>
        <v>0</v>
      </c>
      <c r="AV11" s="4">
        <v>0</v>
      </c>
      <c r="AW11" s="4">
        <v>0</v>
      </c>
      <c r="AX11" s="4">
        <f t="shared" si="6"/>
        <v>0</v>
      </c>
      <c r="AY11" s="50">
        <v>0</v>
      </c>
      <c r="AZ11" s="50">
        <v>0</v>
      </c>
      <c r="BA11" s="50">
        <v>0</v>
      </c>
      <c r="BB11" s="50">
        <v>0</v>
      </c>
      <c r="BC11" s="50">
        <v>0</v>
      </c>
      <c r="BD11" s="50">
        <v>0</v>
      </c>
      <c r="BE11" s="50">
        <v>0</v>
      </c>
      <c r="BF11" s="50">
        <f t="shared" si="7"/>
        <v>0</v>
      </c>
      <c r="BG11" s="50">
        <v>0</v>
      </c>
      <c r="BH11" s="50">
        <v>0</v>
      </c>
      <c r="BI11" s="50">
        <v>0</v>
      </c>
      <c r="BJ11" s="50">
        <v>0</v>
      </c>
      <c r="BK11" s="50">
        <v>0</v>
      </c>
      <c r="BL11" s="50">
        <v>0</v>
      </c>
      <c r="BM11" s="50">
        <v>0</v>
      </c>
      <c r="BN11" s="50">
        <v>0</v>
      </c>
      <c r="BO11" s="50">
        <f t="shared" si="8"/>
        <v>0</v>
      </c>
      <c r="BP11" s="50">
        <v>0</v>
      </c>
      <c r="BQ11" s="50">
        <v>0</v>
      </c>
      <c r="BR11" s="50">
        <v>0</v>
      </c>
      <c r="BS11" s="50">
        <f t="shared" si="9"/>
        <v>0</v>
      </c>
      <c r="BT11" s="4">
        <v>0</v>
      </c>
      <c r="BU11" s="4">
        <v>0</v>
      </c>
      <c r="BV11" s="4">
        <v>0</v>
      </c>
      <c r="BW11" s="4">
        <v>0</v>
      </c>
      <c r="BX11" s="4">
        <f t="shared" si="10"/>
        <v>0</v>
      </c>
      <c r="BY11" s="4">
        <v>0</v>
      </c>
      <c r="BZ11" s="4">
        <v>0</v>
      </c>
      <c r="CA11" s="4">
        <v>0</v>
      </c>
      <c r="CB11" s="4">
        <f t="shared" si="11"/>
        <v>0</v>
      </c>
      <c r="CC11" s="4">
        <f t="shared" si="12"/>
        <v>0</v>
      </c>
      <c r="CD11" s="81">
        <f t="shared" si="13"/>
        <v>0</v>
      </c>
      <c r="CE11" s="83">
        <f t="shared" si="14"/>
        <v>0</v>
      </c>
      <c r="CF11" s="83">
        <f t="shared" si="15"/>
        <v>0</v>
      </c>
      <c r="CG11" s="83">
        <f t="shared" si="35"/>
        <v>0</v>
      </c>
      <c r="CH11" s="83">
        <f t="shared" si="16"/>
        <v>0</v>
      </c>
      <c r="CI11" s="44">
        <f t="shared" si="17"/>
        <v>0</v>
      </c>
      <c r="CJ11" s="66" t="str">
        <f t="shared" si="36"/>
        <v>-</v>
      </c>
      <c r="CK11" s="66" t="str">
        <f t="shared" si="37"/>
        <v>-</v>
      </c>
      <c r="CL11" s="148" t="str">
        <f t="shared" si="38"/>
        <v>-</v>
      </c>
      <c r="CM11" s="148" t="str">
        <f t="shared" si="39"/>
        <v>-</v>
      </c>
      <c r="CN11" s="148" t="str">
        <f t="shared" si="40"/>
        <v>-</v>
      </c>
      <c r="CO11" s="148" t="str">
        <f t="shared" si="41"/>
        <v>-</v>
      </c>
      <c r="CP11" s="148" t="str">
        <f t="shared" si="42"/>
        <v>-</v>
      </c>
      <c r="CQ11" s="148" t="str">
        <f t="shared" si="43"/>
        <v>-</v>
      </c>
      <c r="CR11" s="149" t="str">
        <f t="shared" si="44"/>
        <v>-</v>
      </c>
      <c r="CS11" s="83">
        <f t="shared" si="45"/>
        <v>0</v>
      </c>
      <c r="CT11" s="87">
        <f t="shared" si="18"/>
        <v>0</v>
      </c>
      <c r="CU11" s="87">
        <f t="shared" si="19"/>
        <v>0</v>
      </c>
      <c r="CV11" s="87">
        <f t="shared" si="20"/>
        <v>0</v>
      </c>
      <c r="CW11" s="87">
        <f t="shared" si="21"/>
        <v>0</v>
      </c>
      <c r="CX11" s="87">
        <f t="shared" si="22"/>
        <v>0</v>
      </c>
      <c r="CY11" s="87">
        <f t="shared" si="23"/>
        <v>0</v>
      </c>
      <c r="CZ11" s="87">
        <f t="shared" si="24"/>
        <v>0</v>
      </c>
      <c r="DA11" s="87">
        <f t="shared" si="25"/>
        <v>0</v>
      </c>
      <c r="DB11" s="87">
        <f t="shared" si="26"/>
        <v>0</v>
      </c>
      <c r="DC11" s="87">
        <f t="shared" si="27"/>
        <v>0</v>
      </c>
      <c r="DD11" s="87">
        <f t="shared" si="28"/>
        <v>0</v>
      </c>
      <c r="DE11" s="87">
        <f t="shared" si="29"/>
        <v>0</v>
      </c>
      <c r="DF11" s="87">
        <f t="shared" si="30"/>
        <v>0</v>
      </c>
      <c r="DG11" s="87">
        <f t="shared" si="31"/>
        <v>0</v>
      </c>
      <c r="DH11" s="87">
        <f t="shared" si="32"/>
        <v>0</v>
      </c>
      <c r="DI11" s="88">
        <f t="shared" si="33"/>
        <v>0</v>
      </c>
      <c r="DJ11" s="83">
        <f t="shared" si="34"/>
        <v>0</v>
      </c>
      <c r="DK11" s="151">
        <f t="shared" si="46"/>
        <v>0</v>
      </c>
      <c r="DL11" s="71"/>
      <c r="DM11" s="72"/>
    </row>
    <row r="12" spans="1:117" ht="12.75">
      <c r="A12" s="58" t="s">
        <v>7</v>
      </c>
      <c r="B12" s="53">
        <v>633</v>
      </c>
      <c r="C12" s="45">
        <v>1416528</v>
      </c>
      <c r="D12" s="73">
        <v>2237.8</v>
      </c>
      <c r="E12" s="73">
        <v>67.47</v>
      </c>
      <c r="F12" s="135"/>
      <c r="G12" s="141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50">
        <f t="shared" si="0"/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50">
        <f t="shared" si="1"/>
        <v>0</v>
      </c>
      <c r="X12" s="49">
        <v>0</v>
      </c>
      <c r="Y12" s="50">
        <f t="shared" si="2"/>
        <v>0</v>
      </c>
      <c r="Z12" s="49">
        <v>0</v>
      </c>
      <c r="AA12" s="49">
        <v>0</v>
      </c>
      <c r="AB12" s="49">
        <v>0</v>
      </c>
      <c r="AC12" s="49">
        <v>0</v>
      </c>
      <c r="AD12" s="49">
        <v>0</v>
      </c>
      <c r="AE12" s="50">
        <f t="shared" si="3"/>
        <v>0</v>
      </c>
      <c r="AF12" s="49">
        <v>0</v>
      </c>
      <c r="AG12" s="49">
        <v>0</v>
      </c>
      <c r="AH12" s="49">
        <v>0</v>
      </c>
      <c r="AI12" s="49">
        <v>0</v>
      </c>
      <c r="AJ12" s="49">
        <v>0</v>
      </c>
      <c r="AK12" s="49">
        <v>0</v>
      </c>
      <c r="AL12" s="49">
        <v>0</v>
      </c>
      <c r="AM12" s="49">
        <v>0</v>
      </c>
      <c r="AN12" s="45">
        <v>0</v>
      </c>
      <c r="AO12" s="45">
        <v>0</v>
      </c>
      <c r="AP12" s="45">
        <v>0</v>
      </c>
      <c r="AQ12" s="45">
        <v>0</v>
      </c>
      <c r="AR12" s="45">
        <v>0</v>
      </c>
      <c r="AS12" s="4">
        <f t="shared" si="4"/>
        <v>0</v>
      </c>
      <c r="AT12" s="45">
        <v>0</v>
      </c>
      <c r="AU12" s="4">
        <f t="shared" si="5"/>
        <v>0</v>
      </c>
      <c r="AV12" s="45">
        <v>0</v>
      </c>
      <c r="AW12" s="45">
        <v>0</v>
      </c>
      <c r="AX12" s="4">
        <f t="shared" si="6"/>
        <v>0</v>
      </c>
      <c r="AY12" s="49">
        <v>0</v>
      </c>
      <c r="AZ12" s="49">
        <v>0</v>
      </c>
      <c r="BA12" s="49">
        <v>0</v>
      </c>
      <c r="BB12" s="49">
        <v>0</v>
      </c>
      <c r="BC12" s="49">
        <v>0</v>
      </c>
      <c r="BD12" s="49">
        <v>0</v>
      </c>
      <c r="BE12" s="49">
        <v>0</v>
      </c>
      <c r="BF12" s="50">
        <f t="shared" si="7"/>
        <v>0</v>
      </c>
      <c r="BG12" s="49">
        <v>0</v>
      </c>
      <c r="BH12" s="49">
        <v>0</v>
      </c>
      <c r="BI12" s="49">
        <v>0</v>
      </c>
      <c r="BJ12" s="49">
        <v>0</v>
      </c>
      <c r="BK12" s="49">
        <v>0</v>
      </c>
      <c r="BL12" s="49">
        <v>0</v>
      </c>
      <c r="BM12" s="49">
        <v>0</v>
      </c>
      <c r="BN12" s="49">
        <v>0</v>
      </c>
      <c r="BO12" s="50">
        <f t="shared" si="8"/>
        <v>0</v>
      </c>
      <c r="BP12" s="49">
        <v>0</v>
      </c>
      <c r="BQ12" s="49">
        <v>0</v>
      </c>
      <c r="BR12" s="49">
        <v>0</v>
      </c>
      <c r="BS12" s="50">
        <f t="shared" si="9"/>
        <v>0</v>
      </c>
      <c r="BT12" s="45">
        <v>1426204.25</v>
      </c>
      <c r="BU12" s="45">
        <v>0</v>
      </c>
      <c r="BV12" s="45">
        <v>0</v>
      </c>
      <c r="BW12" s="45">
        <v>0</v>
      </c>
      <c r="BX12" s="4">
        <f t="shared" si="10"/>
        <v>1426204.25</v>
      </c>
      <c r="BY12" s="45">
        <v>0</v>
      </c>
      <c r="BZ12" s="45">
        <v>0</v>
      </c>
      <c r="CA12" s="45">
        <v>1426204.25</v>
      </c>
      <c r="CB12" s="4">
        <f t="shared" si="11"/>
        <v>1426204.25</v>
      </c>
      <c r="CC12" s="4">
        <f t="shared" si="12"/>
        <v>0</v>
      </c>
      <c r="CD12" s="81">
        <f t="shared" si="13"/>
        <v>0</v>
      </c>
      <c r="CE12" s="83">
        <f t="shared" si="14"/>
        <v>0</v>
      </c>
      <c r="CF12" s="83">
        <f t="shared" si="15"/>
        <v>0</v>
      </c>
      <c r="CG12" s="83">
        <f t="shared" si="35"/>
        <v>0</v>
      </c>
      <c r="CH12" s="83">
        <f t="shared" si="16"/>
        <v>0</v>
      </c>
      <c r="CI12" s="44">
        <f t="shared" si="17"/>
        <v>0</v>
      </c>
      <c r="CJ12" s="66" t="str">
        <f t="shared" si="36"/>
        <v>-</v>
      </c>
      <c r="CK12" s="66" t="str">
        <f t="shared" si="37"/>
        <v>-</v>
      </c>
      <c r="CL12" s="148" t="str">
        <f t="shared" si="38"/>
        <v>-</v>
      </c>
      <c r="CM12" s="148" t="str">
        <f t="shared" si="39"/>
        <v>-</v>
      </c>
      <c r="CN12" s="148" t="str">
        <f t="shared" si="40"/>
        <v>-</v>
      </c>
      <c r="CO12" s="148" t="str">
        <f t="shared" si="41"/>
        <v>-</v>
      </c>
      <c r="CP12" s="148" t="str">
        <f t="shared" si="42"/>
        <v>-</v>
      </c>
      <c r="CQ12" s="148" t="str">
        <f t="shared" si="43"/>
        <v>-</v>
      </c>
      <c r="CR12" s="149" t="str">
        <f t="shared" si="44"/>
        <v>-</v>
      </c>
      <c r="CS12" s="83">
        <f t="shared" si="45"/>
        <v>1426204.25</v>
      </c>
      <c r="CT12" s="87">
        <f t="shared" si="18"/>
        <v>0</v>
      </c>
      <c r="CU12" s="87">
        <f t="shared" si="19"/>
        <v>0</v>
      </c>
      <c r="CV12" s="87">
        <f t="shared" si="20"/>
        <v>0</v>
      </c>
      <c r="CW12" s="87">
        <f t="shared" si="21"/>
        <v>0</v>
      </c>
      <c r="CX12" s="87">
        <f t="shared" si="22"/>
        <v>0</v>
      </c>
      <c r="CY12" s="87">
        <f t="shared" si="23"/>
        <v>0</v>
      </c>
      <c r="CZ12" s="87">
        <f t="shared" si="24"/>
        <v>0</v>
      </c>
      <c r="DA12" s="87">
        <f t="shared" si="25"/>
        <v>0</v>
      </c>
      <c r="DB12" s="87">
        <f t="shared" si="26"/>
        <v>0</v>
      </c>
      <c r="DC12" s="87">
        <f t="shared" si="27"/>
        <v>0</v>
      </c>
      <c r="DD12" s="87">
        <f t="shared" si="28"/>
        <v>0</v>
      </c>
      <c r="DE12" s="87">
        <f t="shared" si="29"/>
        <v>0</v>
      </c>
      <c r="DF12" s="87">
        <f t="shared" si="30"/>
        <v>2253.0872827804105</v>
      </c>
      <c r="DG12" s="87">
        <f t="shared" si="31"/>
        <v>0</v>
      </c>
      <c r="DH12" s="87">
        <f t="shared" si="32"/>
        <v>0</v>
      </c>
      <c r="DI12" s="88">
        <f t="shared" si="33"/>
        <v>0</v>
      </c>
      <c r="DJ12" s="83">
        <f t="shared" si="34"/>
        <v>0</v>
      </c>
      <c r="DK12" s="151">
        <f t="shared" si="46"/>
        <v>1426204.25</v>
      </c>
      <c r="DL12" s="74"/>
      <c r="DM12" s="75"/>
    </row>
    <row r="13" spans="1:117" ht="12.75">
      <c r="A13" s="59" t="s">
        <v>8</v>
      </c>
      <c r="B13" s="48">
        <v>339</v>
      </c>
      <c r="C13" s="4">
        <v>719249</v>
      </c>
      <c r="D13" s="76">
        <v>2121.68</v>
      </c>
      <c r="E13" s="76">
        <v>63.97</v>
      </c>
      <c r="F13" s="11"/>
      <c r="G13" s="14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f t="shared" si="0"/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f t="shared" si="1"/>
        <v>0</v>
      </c>
      <c r="X13" s="50">
        <v>0</v>
      </c>
      <c r="Y13" s="50">
        <f t="shared" si="2"/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f t="shared" si="3"/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f t="shared" si="4"/>
        <v>0</v>
      </c>
      <c r="AT13" s="4">
        <v>0</v>
      </c>
      <c r="AU13" s="4">
        <f t="shared" si="5"/>
        <v>0</v>
      </c>
      <c r="AV13" s="4">
        <v>0</v>
      </c>
      <c r="AW13" s="4">
        <v>0</v>
      </c>
      <c r="AX13" s="4">
        <f t="shared" si="6"/>
        <v>0</v>
      </c>
      <c r="AY13" s="50">
        <v>0</v>
      </c>
      <c r="AZ13" s="50">
        <v>0</v>
      </c>
      <c r="BA13" s="50">
        <v>0</v>
      </c>
      <c r="BB13" s="50">
        <v>0</v>
      </c>
      <c r="BC13" s="50">
        <v>0</v>
      </c>
      <c r="BD13" s="50">
        <v>0</v>
      </c>
      <c r="BE13" s="50">
        <v>0</v>
      </c>
      <c r="BF13" s="50">
        <f t="shared" si="7"/>
        <v>0</v>
      </c>
      <c r="BG13" s="50">
        <v>0</v>
      </c>
      <c r="BH13" s="50">
        <v>0</v>
      </c>
      <c r="BI13" s="50">
        <v>0</v>
      </c>
      <c r="BJ13" s="50">
        <v>0</v>
      </c>
      <c r="BK13" s="50">
        <v>0</v>
      </c>
      <c r="BL13" s="50">
        <v>0</v>
      </c>
      <c r="BM13" s="50">
        <v>0</v>
      </c>
      <c r="BN13" s="50">
        <v>0</v>
      </c>
      <c r="BO13" s="50">
        <f t="shared" si="8"/>
        <v>0</v>
      </c>
      <c r="BP13" s="50">
        <v>0</v>
      </c>
      <c r="BQ13" s="50">
        <v>0</v>
      </c>
      <c r="BR13" s="50">
        <v>0</v>
      </c>
      <c r="BS13" s="50">
        <f t="shared" si="9"/>
        <v>0</v>
      </c>
      <c r="BT13" s="4">
        <v>0</v>
      </c>
      <c r="BU13" s="4">
        <v>0</v>
      </c>
      <c r="BV13" s="4">
        <v>0</v>
      </c>
      <c r="BW13" s="4">
        <v>0</v>
      </c>
      <c r="BX13" s="4">
        <f t="shared" si="10"/>
        <v>0</v>
      </c>
      <c r="BY13" s="4">
        <v>0</v>
      </c>
      <c r="BZ13" s="4">
        <v>0</v>
      </c>
      <c r="CA13" s="4">
        <v>0</v>
      </c>
      <c r="CB13" s="4">
        <f t="shared" si="11"/>
        <v>0</v>
      </c>
      <c r="CC13" s="4">
        <f t="shared" si="12"/>
        <v>0</v>
      </c>
      <c r="CD13" s="81">
        <f t="shared" si="13"/>
        <v>0</v>
      </c>
      <c r="CE13" s="83">
        <f t="shared" si="14"/>
        <v>0</v>
      </c>
      <c r="CF13" s="83">
        <f t="shared" si="15"/>
        <v>0</v>
      </c>
      <c r="CG13" s="83">
        <f t="shared" si="35"/>
        <v>0</v>
      </c>
      <c r="CH13" s="83">
        <f t="shared" si="16"/>
        <v>0</v>
      </c>
      <c r="CI13" s="44">
        <f t="shared" si="17"/>
        <v>0</v>
      </c>
      <c r="CJ13" s="66" t="str">
        <f t="shared" si="36"/>
        <v>-</v>
      </c>
      <c r="CK13" s="66" t="str">
        <f t="shared" si="37"/>
        <v>-</v>
      </c>
      <c r="CL13" s="148" t="str">
        <f t="shared" si="38"/>
        <v>-</v>
      </c>
      <c r="CM13" s="148" t="str">
        <f t="shared" si="39"/>
        <v>-</v>
      </c>
      <c r="CN13" s="148" t="str">
        <f t="shared" si="40"/>
        <v>-</v>
      </c>
      <c r="CO13" s="148" t="str">
        <f t="shared" si="41"/>
        <v>-</v>
      </c>
      <c r="CP13" s="148" t="str">
        <f t="shared" si="42"/>
        <v>-</v>
      </c>
      <c r="CQ13" s="148" t="str">
        <f t="shared" si="43"/>
        <v>-</v>
      </c>
      <c r="CR13" s="149" t="str">
        <f t="shared" si="44"/>
        <v>-</v>
      </c>
      <c r="CS13" s="83">
        <f t="shared" si="45"/>
        <v>0</v>
      </c>
      <c r="CT13" s="87">
        <f t="shared" si="18"/>
        <v>0</v>
      </c>
      <c r="CU13" s="87">
        <f t="shared" si="19"/>
        <v>0</v>
      </c>
      <c r="CV13" s="87">
        <f t="shared" si="20"/>
        <v>0</v>
      </c>
      <c r="CW13" s="87">
        <f t="shared" si="21"/>
        <v>0</v>
      </c>
      <c r="CX13" s="87">
        <f t="shared" si="22"/>
        <v>0</v>
      </c>
      <c r="CY13" s="87">
        <f t="shared" si="23"/>
        <v>0</v>
      </c>
      <c r="CZ13" s="87">
        <f t="shared" si="24"/>
        <v>0</v>
      </c>
      <c r="DA13" s="87">
        <f t="shared" si="25"/>
        <v>0</v>
      </c>
      <c r="DB13" s="87">
        <f t="shared" si="26"/>
        <v>0</v>
      </c>
      <c r="DC13" s="87">
        <f t="shared" si="27"/>
        <v>0</v>
      </c>
      <c r="DD13" s="87">
        <f t="shared" si="28"/>
        <v>0</v>
      </c>
      <c r="DE13" s="87">
        <f t="shared" si="29"/>
        <v>0</v>
      </c>
      <c r="DF13" s="87">
        <f t="shared" si="30"/>
        <v>0</v>
      </c>
      <c r="DG13" s="87">
        <f t="shared" si="31"/>
        <v>0</v>
      </c>
      <c r="DH13" s="87">
        <f t="shared" si="32"/>
        <v>0</v>
      </c>
      <c r="DI13" s="88">
        <f t="shared" si="33"/>
        <v>0</v>
      </c>
      <c r="DJ13" s="83">
        <f t="shared" si="34"/>
        <v>0</v>
      </c>
      <c r="DK13" s="151">
        <f t="shared" si="46"/>
        <v>0</v>
      </c>
      <c r="DL13" s="71"/>
      <c r="DM13" s="72"/>
    </row>
    <row r="14" spans="1:117" ht="12.75">
      <c r="A14" s="58" t="s">
        <v>33</v>
      </c>
      <c r="B14" s="53">
        <v>184</v>
      </c>
      <c r="C14" s="45">
        <v>500939</v>
      </c>
      <c r="D14" s="73">
        <v>2722.5</v>
      </c>
      <c r="E14" s="73">
        <v>82.08</v>
      </c>
      <c r="F14" s="135"/>
      <c r="G14" s="141">
        <f>3736.35-172.35</f>
        <v>3564</v>
      </c>
      <c r="H14" s="49">
        <v>13637.5</v>
      </c>
      <c r="I14" s="49">
        <v>13987</v>
      </c>
      <c r="J14" s="49">
        <v>15000</v>
      </c>
      <c r="K14" s="49">
        <v>10386.55</v>
      </c>
      <c r="L14" s="49">
        <v>0</v>
      </c>
      <c r="M14" s="50">
        <f t="shared" si="0"/>
        <v>10386.55</v>
      </c>
      <c r="N14" s="49">
        <v>0</v>
      </c>
      <c r="O14" s="49">
        <v>4000</v>
      </c>
      <c r="P14" s="49">
        <v>1304.45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50">
        <f t="shared" si="1"/>
        <v>0</v>
      </c>
      <c r="X14" s="49">
        <v>962.5</v>
      </c>
      <c r="Y14" s="50">
        <f t="shared" si="2"/>
        <v>62842</v>
      </c>
      <c r="Z14" s="49">
        <v>0</v>
      </c>
      <c r="AA14" s="49">
        <v>0</v>
      </c>
      <c r="AB14" s="49">
        <v>0</v>
      </c>
      <c r="AC14" s="49">
        <v>0</v>
      </c>
      <c r="AD14" s="49">
        <v>0</v>
      </c>
      <c r="AE14" s="50">
        <f t="shared" si="3"/>
        <v>0</v>
      </c>
      <c r="AF14" s="49">
        <v>0</v>
      </c>
      <c r="AG14" s="49">
        <v>16275.4</v>
      </c>
      <c r="AH14" s="49">
        <v>0</v>
      </c>
      <c r="AI14" s="49">
        <v>34968.7</v>
      </c>
      <c r="AJ14" s="49">
        <v>0</v>
      </c>
      <c r="AK14" s="49">
        <v>0</v>
      </c>
      <c r="AL14" s="49">
        <v>12359</v>
      </c>
      <c r="AM14" s="49">
        <v>0</v>
      </c>
      <c r="AN14" s="45">
        <v>0</v>
      </c>
      <c r="AO14" s="45">
        <v>0</v>
      </c>
      <c r="AP14" s="45">
        <v>0</v>
      </c>
      <c r="AQ14" s="45">
        <v>0</v>
      </c>
      <c r="AR14" s="45">
        <v>0</v>
      </c>
      <c r="AS14" s="4">
        <f t="shared" si="4"/>
        <v>0</v>
      </c>
      <c r="AT14" s="45">
        <v>0</v>
      </c>
      <c r="AU14" s="4">
        <f t="shared" si="5"/>
        <v>63603.1</v>
      </c>
      <c r="AV14" s="45">
        <v>761.1</v>
      </c>
      <c r="AW14" s="45">
        <v>0</v>
      </c>
      <c r="AX14" s="4">
        <f t="shared" si="6"/>
        <v>1.4779288903810084E-12</v>
      </c>
      <c r="AY14" s="49">
        <v>4676.75</v>
      </c>
      <c r="AZ14" s="49">
        <f>5257.65+6145.45-25.65</f>
        <v>11377.449999999999</v>
      </c>
      <c r="BA14" s="49">
        <v>0</v>
      </c>
      <c r="BB14" s="49">
        <v>0</v>
      </c>
      <c r="BC14" s="49">
        <v>0</v>
      </c>
      <c r="BD14" s="49">
        <v>0</v>
      </c>
      <c r="BE14" s="49">
        <v>0</v>
      </c>
      <c r="BF14" s="50">
        <f t="shared" si="7"/>
        <v>11377.449999999999</v>
      </c>
      <c r="BG14" s="49">
        <v>0</v>
      </c>
      <c r="BH14" s="49">
        <v>0</v>
      </c>
      <c r="BI14" s="49">
        <v>0</v>
      </c>
      <c r="BJ14" s="49">
        <v>0</v>
      </c>
      <c r="BK14" s="49">
        <v>0</v>
      </c>
      <c r="BL14" s="49">
        <v>0</v>
      </c>
      <c r="BM14" s="49">
        <v>0</v>
      </c>
      <c r="BN14" s="49">
        <v>0</v>
      </c>
      <c r="BO14" s="50">
        <f t="shared" si="8"/>
        <v>0</v>
      </c>
      <c r="BP14" s="49">
        <v>0</v>
      </c>
      <c r="BQ14" s="49">
        <v>0</v>
      </c>
      <c r="BR14" s="49">
        <v>11377.45</v>
      </c>
      <c r="BS14" s="50">
        <f t="shared" si="9"/>
        <v>0</v>
      </c>
      <c r="BT14" s="45">
        <v>971068.8</v>
      </c>
      <c r="BU14" s="45">
        <v>53876.55</v>
      </c>
      <c r="BV14" s="45">
        <v>0</v>
      </c>
      <c r="BW14" s="45">
        <v>0</v>
      </c>
      <c r="BX14" s="4">
        <f t="shared" si="10"/>
        <v>1024945.3500000001</v>
      </c>
      <c r="BY14" s="45">
        <v>10000</v>
      </c>
      <c r="BZ14" s="45">
        <v>300814</v>
      </c>
      <c r="CA14" s="45">
        <v>714131.35</v>
      </c>
      <c r="CB14" s="4">
        <f t="shared" si="11"/>
        <v>1024945.35</v>
      </c>
      <c r="CC14" s="4">
        <f t="shared" si="12"/>
        <v>0</v>
      </c>
      <c r="CD14" s="81">
        <f t="shared" si="13"/>
        <v>11147.65</v>
      </c>
      <c r="CE14" s="83">
        <f t="shared" si="14"/>
        <v>11147.65</v>
      </c>
      <c r="CF14" s="83">
        <f t="shared" si="15"/>
        <v>11377.45</v>
      </c>
      <c r="CG14" s="83">
        <f t="shared" si="35"/>
        <v>63603.1</v>
      </c>
      <c r="CH14" s="83">
        <f t="shared" si="16"/>
        <v>2388.3500000000004</v>
      </c>
      <c r="CI14" s="44">
        <f t="shared" si="17"/>
        <v>12774.9</v>
      </c>
      <c r="CJ14" s="66">
        <f t="shared" si="36"/>
        <v>0.9798021525034167</v>
      </c>
      <c r="CK14" s="66">
        <f t="shared" si="37"/>
        <v>0.9798021525034167</v>
      </c>
      <c r="CL14" s="148">
        <f t="shared" si="38"/>
        <v>0.17526897273875017</v>
      </c>
      <c r="CM14" s="148">
        <f t="shared" si="39"/>
        <v>0.17526897273875017</v>
      </c>
      <c r="CN14" s="148">
        <f t="shared" si="40"/>
        <v>0.0375508426476068</v>
      </c>
      <c r="CO14" s="148">
        <f t="shared" si="41"/>
        <v>0.2008534175221019</v>
      </c>
      <c r="CP14" s="148">
        <f t="shared" si="42"/>
        <v>0.16162541178374523</v>
      </c>
      <c r="CQ14" s="148">
        <f t="shared" si="43"/>
        <v>0.16162541178374523</v>
      </c>
      <c r="CR14" s="149">
        <f t="shared" si="44"/>
        <v>86.21268159656968</v>
      </c>
      <c r="CS14" s="83">
        <f t="shared" si="45"/>
        <v>961068.8</v>
      </c>
      <c r="CT14" s="87">
        <f t="shared" si="18"/>
        <v>52455.45</v>
      </c>
      <c r="CU14" s="87">
        <f t="shared" si="19"/>
        <v>63603.1</v>
      </c>
      <c r="CV14" s="87">
        <f t="shared" si="20"/>
        <v>11147.650000000001</v>
      </c>
      <c r="CW14" s="87">
        <f t="shared" si="21"/>
        <v>0</v>
      </c>
      <c r="CX14" s="87">
        <f t="shared" si="22"/>
        <v>11147.650000000001</v>
      </c>
      <c r="CY14" s="87">
        <f t="shared" si="23"/>
        <v>761.1000000000022</v>
      </c>
      <c r="CZ14" s="87">
        <f t="shared" si="24"/>
        <v>11377.45</v>
      </c>
      <c r="DA14" s="87">
        <f t="shared" si="25"/>
        <v>10386.55</v>
      </c>
      <c r="DB14" s="87">
        <f t="shared" si="26"/>
        <v>-229.79999999999927</v>
      </c>
      <c r="DC14" s="87">
        <f t="shared" si="27"/>
        <v>-10386.55</v>
      </c>
      <c r="DD14" s="87">
        <f t="shared" si="28"/>
        <v>761.1000000000022</v>
      </c>
      <c r="DE14" s="87">
        <f t="shared" si="29"/>
        <v>0</v>
      </c>
      <c r="DF14" s="87">
        <f t="shared" si="30"/>
        <v>5223.2</v>
      </c>
      <c r="DG14" s="87">
        <f t="shared" si="31"/>
        <v>12.980163043478262</v>
      </c>
      <c r="DH14" s="87">
        <f t="shared" si="32"/>
        <v>0</v>
      </c>
      <c r="DI14" s="88">
        <f t="shared" si="33"/>
        <v>61.83396739130435</v>
      </c>
      <c r="DJ14" s="83">
        <f t="shared" si="34"/>
        <v>-1.248913043478257</v>
      </c>
      <c r="DK14" s="151">
        <f t="shared" si="46"/>
        <v>660254.7999999999</v>
      </c>
      <c r="DL14" s="74"/>
      <c r="DM14" s="75"/>
    </row>
    <row r="15" spans="1:117" ht="12.75">
      <c r="A15" s="59" t="s">
        <v>9</v>
      </c>
      <c r="B15" s="48">
        <v>1201</v>
      </c>
      <c r="C15" s="4">
        <v>3218183</v>
      </c>
      <c r="D15" s="76">
        <v>2679.59</v>
      </c>
      <c r="E15" s="76">
        <v>80.79</v>
      </c>
      <c r="F15" s="11"/>
      <c r="G15" s="140">
        <f>SUM(G40:G42)</f>
        <v>852537.2500000001</v>
      </c>
      <c r="H15" s="140">
        <f aca="true" t="shared" si="47" ref="H15:BU15">SUM(H40:H42)</f>
        <v>502412.42</v>
      </c>
      <c r="I15" s="140">
        <f t="shared" si="47"/>
        <v>15937.95</v>
      </c>
      <c r="J15" s="140">
        <f t="shared" si="47"/>
        <v>200</v>
      </c>
      <c r="K15" s="140">
        <f t="shared" si="47"/>
        <v>46284.4</v>
      </c>
      <c r="L15" s="140">
        <f t="shared" si="47"/>
        <v>140937.75</v>
      </c>
      <c r="M15" s="50">
        <f t="shared" si="0"/>
        <v>187222.15</v>
      </c>
      <c r="N15" s="140">
        <f t="shared" si="47"/>
        <v>17657.45</v>
      </c>
      <c r="O15" s="140">
        <f t="shared" si="47"/>
        <v>151670.55</v>
      </c>
      <c r="P15" s="140">
        <f t="shared" si="47"/>
        <v>17116.15</v>
      </c>
      <c r="Q15" s="140">
        <f t="shared" si="47"/>
        <v>0</v>
      </c>
      <c r="R15" s="140">
        <f t="shared" si="47"/>
        <v>0</v>
      </c>
      <c r="S15" s="140">
        <f t="shared" si="47"/>
        <v>14580</v>
      </c>
      <c r="T15" s="140">
        <f t="shared" si="47"/>
        <v>0</v>
      </c>
      <c r="U15" s="140">
        <f t="shared" si="47"/>
        <v>0</v>
      </c>
      <c r="V15" s="140">
        <f t="shared" si="47"/>
        <v>0</v>
      </c>
      <c r="W15" s="50">
        <f>SUM(R15:V15)</f>
        <v>14580</v>
      </c>
      <c r="X15" s="140">
        <f t="shared" si="47"/>
        <v>123093</v>
      </c>
      <c r="Y15" s="50">
        <f>SUM(G15:X15)-M15-W15</f>
        <v>1882426.92</v>
      </c>
      <c r="Z15" s="140">
        <f t="shared" si="47"/>
        <v>0</v>
      </c>
      <c r="AA15" s="140">
        <f t="shared" si="47"/>
        <v>0</v>
      </c>
      <c r="AB15" s="140">
        <f t="shared" si="47"/>
        <v>0</v>
      </c>
      <c r="AC15" s="140">
        <f t="shared" si="47"/>
        <v>0</v>
      </c>
      <c r="AD15" s="140">
        <f t="shared" si="47"/>
        <v>0</v>
      </c>
      <c r="AE15" s="50">
        <f>SUM(Z15:AD15)</f>
        <v>0</v>
      </c>
      <c r="AF15" s="140">
        <f t="shared" si="47"/>
        <v>1054858.55</v>
      </c>
      <c r="AG15" s="140">
        <f t="shared" si="47"/>
        <v>128951.8</v>
      </c>
      <c r="AH15" s="140">
        <f t="shared" si="47"/>
        <v>0</v>
      </c>
      <c r="AI15" s="140">
        <f t="shared" si="47"/>
        <v>627929.2</v>
      </c>
      <c r="AJ15" s="140">
        <f t="shared" si="47"/>
        <v>0</v>
      </c>
      <c r="AK15" s="140">
        <f t="shared" si="47"/>
        <v>0</v>
      </c>
      <c r="AL15" s="140">
        <f t="shared" si="47"/>
        <v>211077</v>
      </c>
      <c r="AM15" s="140">
        <f t="shared" si="47"/>
        <v>0</v>
      </c>
      <c r="AN15" s="140">
        <f t="shared" si="47"/>
        <v>0</v>
      </c>
      <c r="AO15" s="140">
        <f t="shared" si="47"/>
        <v>0</v>
      </c>
      <c r="AP15" s="140">
        <f t="shared" si="47"/>
        <v>0</v>
      </c>
      <c r="AQ15" s="140">
        <f t="shared" si="47"/>
        <v>0</v>
      </c>
      <c r="AR15" s="140">
        <f t="shared" si="47"/>
        <v>0</v>
      </c>
      <c r="AS15" s="4">
        <f>SUM(AN15:AR15)</f>
        <v>0</v>
      </c>
      <c r="AT15" s="140">
        <f t="shared" si="47"/>
        <v>123093</v>
      </c>
      <c r="AU15" s="4">
        <f>SUM(Z15:AT15)-AE15-AH15-AS15</f>
        <v>2145909.55</v>
      </c>
      <c r="AV15" s="140">
        <f t="shared" si="47"/>
        <v>308381.03</v>
      </c>
      <c r="AW15" s="140">
        <f t="shared" si="47"/>
        <v>44898.399999999994</v>
      </c>
      <c r="AX15" s="4">
        <f>Y15-AU15+AV15-AW15</f>
        <v>1.4551915228366852E-10</v>
      </c>
      <c r="AY15" s="140">
        <f t="shared" si="47"/>
        <v>53768</v>
      </c>
      <c r="AZ15" s="140">
        <f t="shared" si="47"/>
        <v>197770.44999999998</v>
      </c>
      <c r="BA15" s="140">
        <f t="shared" si="47"/>
        <v>0</v>
      </c>
      <c r="BB15" s="140">
        <f t="shared" si="47"/>
        <v>0</v>
      </c>
      <c r="BC15" s="140">
        <f t="shared" si="47"/>
        <v>67440</v>
      </c>
      <c r="BD15" s="140">
        <f t="shared" si="47"/>
        <v>0</v>
      </c>
      <c r="BE15" s="140">
        <f t="shared" si="47"/>
        <v>0</v>
      </c>
      <c r="BF15" s="50">
        <f>SUM(AZ15:BE15)</f>
        <v>265210.44999999995</v>
      </c>
      <c r="BG15" s="140">
        <f t="shared" si="47"/>
        <v>7556</v>
      </c>
      <c r="BH15" s="140">
        <f t="shared" si="47"/>
        <v>0</v>
      </c>
      <c r="BI15" s="140">
        <f t="shared" si="47"/>
        <v>0</v>
      </c>
      <c r="BJ15" s="140">
        <f t="shared" si="47"/>
        <v>0</v>
      </c>
      <c r="BK15" s="140">
        <f t="shared" si="47"/>
        <v>0</v>
      </c>
      <c r="BL15" s="140">
        <f t="shared" si="47"/>
        <v>0</v>
      </c>
      <c r="BM15" s="140">
        <f t="shared" si="47"/>
        <v>0</v>
      </c>
      <c r="BN15" s="140">
        <f t="shared" si="47"/>
        <v>0</v>
      </c>
      <c r="BO15" s="50">
        <f>SUM(BG15:BN15)</f>
        <v>7556</v>
      </c>
      <c r="BP15" s="140">
        <f t="shared" si="47"/>
        <v>7556</v>
      </c>
      <c r="BQ15" s="140">
        <f t="shared" si="47"/>
        <v>0</v>
      </c>
      <c r="BR15" s="140">
        <f t="shared" si="47"/>
        <v>265210.44999999995</v>
      </c>
      <c r="BS15" s="50">
        <f>+BF15-BO15+BP15+BQ15-BR15</f>
        <v>0</v>
      </c>
      <c r="BT15" s="140">
        <f t="shared" si="47"/>
        <v>4664481.390000001</v>
      </c>
      <c r="BU15" s="140">
        <f t="shared" si="47"/>
        <v>186189.3</v>
      </c>
      <c r="BV15" s="140">
        <f aca="true" t="shared" si="48" ref="BV15:CA15">SUM(BV40:BV42)</f>
        <v>0</v>
      </c>
      <c r="BW15" s="140">
        <f t="shared" si="48"/>
        <v>0</v>
      </c>
      <c r="BX15" s="4">
        <f>SUM(BT15:BW15)</f>
        <v>4850670.69</v>
      </c>
      <c r="BY15" s="140">
        <f t="shared" si="48"/>
        <v>254694.05</v>
      </c>
      <c r="BZ15" s="140">
        <f t="shared" si="48"/>
        <v>840593.3999999999</v>
      </c>
      <c r="CA15" s="140">
        <f t="shared" si="48"/>
        <v>3755383.2399999998</v>
      </c>
      <c r="CB15" s="4">
        <f>SUM(BY15:CA15)</f>
        <v>4850670.6899999995</v>
      </c>
      <c r="CC15" s="4">
        <f>BX15-CB15</f>
        <v>0</v>
      </c>
      <c r="CD15" s="81">
        <f>K15+L15+AV15-AW15</f>
        <v>450704.78</v>
      </c>
      <c r="CE15" s="83">
        <f>CD15+W15-AS15</f>
        <v>465284.78</v>
      </c>
      <c r="CF15" s="83">
        <f>BR15-BP15</f>
        <v>257654.44999999995</v>
      </c>
      <c r="CG15" s="83">
        <f t="shared" si="35"/>
        <v>2022816.5499999998</v>
      </c>
      <c r="CH15" s="83">
        <f>I15-AG15+AY15+AH15+BQ15</f>
        <v>-59245.850000000006</v>
      </c>
      <c r="CI15" s="44">
        <f>CH15+K15</f>
        <v>-12961.450000000004</v>
      </c>
      <c r="CJ15" s="66">
        <f t="shared" si="36"/>
        <v>1.749260608539849</v>
      </c>
      <c r="CK15" s="66">
        <f t="shared" si="37"/>
        <v>1.8058480263003418</v>
      </c>
      <c r="CL15" s="148">
        <f t="shared" si="38"/>
        <v>0.2228105064693089</v>
      </c>
      <c r="CM15" s="148">
        <f t="shared" si="39"/>
        <v>0.23001827822696036</v>
      </c>
      <c r="CN15" s="148">
        <f t="shared" si="40"/>
        <v>-0.029288790424420844</v>
      </c>
      <c r="CO15" s="148">
        <f t="shared" si="41"/>
        <v>-0.006407625051317681</v>
      </c>
      <c r="CP15" s="148">
        <f t="shared" si="42"/>
        <v>0.5013829918712991</v>
      </c>
      <c r="CQ15" s="148">
        <f t="shared" si="43"/>
        <v>0.1239501359693175</v>
      </c>
      <c r="CR15" s="149">
        <f t="shared" si="44"/>
        <v>9.4776092611497</v>
      </c>
      <c r="CS15" s="83">
        <f t="shared" si="45"/>
        <v>4409787.340000001</v>
      </c>
      <c r="CT15" s="87">
        <f>Y15-K15-L15-V15</f>
        <v>1695204.77</v>
      </c>
      <c r="CU15" s="87">
        <f>AU15-AR15</f>
        <v>2145909.55</v>
      </c>
      <c r="CV15" s="87">
        <f>CU15-CT15</f>
        <v>450704.7799999998</v>
      </c>
      <c r="CW15" s="87">
        <f>-V15+AR15</f>
        <v>0</v>
      </c>
      <c r="CX15" s="87">
        <f>CV15+CW15</f>
        <v>450704.7799999998</v>
      </c>
      <c r="CY15" s="87">
        <f>CX15-K15-L15</f>
        <v>263482.6299999998</v>
      </c>
      <c r="CZ15" s="87">
        <f>BR15-BP15</f>
        <v>257654.44999999995</v>
      </c>
      <c r="DA15" s="87">
        <f>K15+L15</f>
        <v>187222.15</v>
      </c>
      <c r="DB15" s="87">
        <f>-CZ15+DA15+CY15</f>
        <v>193050.3299999998</v>
      </c>
      <c r="DC15" s="87">
        <f>-BP15-DA15</f>
        <v>-194778.15</v>
      </c>
      <c r="DD15" s="87">
        <f>DB15+DC15+BR15</f>
        <v>263482.6299999998</v>
      </c>
      <c r="DE15" s="87">
        <f>Z15+AA15+AB15</f>
        <v>0</v>
      </c>
      <c r="DF15" s="87">
        <f>CS15/B15</f>
        <v>3671.762980849293</v>
      </c>
      <c r="DG15" s="87">
        <f>CH15/B15</f>
        <v>-49.3304329725229</v>
      </c>
      <c r="DH15" s="87">
        <f>DE15/B15</f>
        <v>0</v>
      </c>
      <c r="DI15" s="88">
        <f>CZ15/B15</f>
        <v>214.53326394671103</v>
      </c>
      <c r="DJ15" s="83">
        <f>DB15/B15</f>
        <v>160.74132389675256</v>
      </c>
      <c r="DK15" s="151">
        <f t="shared" si="46"/>
        <v>3569193.94</v>
      </c>
      <c r="DL15" s="71"/>
      <c r="DM15" s="72"/>
    </row>
    <row r="16" spans="1:117" ht="12.75">
      <c r="A16" s="58" t="s">
        <v>34</v>
      </c>
      <c r="B16" s="53">
        <v>568</v>
      </c>
      <c r="C16" s="45">
        <v>1177956</v>
      </c>
      <c r="D16" s="73">
        <v>2073.87</v>
      </c>
      <c r="E16" s="80">
        <v>62.52</v>
      </c>
      <c r="F16" s="135"/>
      <c r="G16" s="141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50">
        <f t="shared" si="0"/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50">
        <f aca="true" t="shared" si="49" ref="W16:W31">SUM(R16:V16)</f>
        <v>0</v>
      </c>
      <c r="X16" s="49">
        <v>0</v>
      </c>
      <c r="Y16" s="50">
        <f aca="true" t="shared" si="50" ref="Y16:Y31">SUM(G16:X16)-M16-W16</f>
        <v>0</v>
      </c>
      <c r="Z16" s="49">
        <v>0</v>
      </c>
      <c r="AA16" s="49">
        <v>0</v>
      </c>
      <c r="AB16" s="49">
        <v>0</v>
      </c>
      <c r="AC16" s="49">
        <v>0</v>
      </c>
      <c r="AD16" s="49">
        <v>0</v>
      </c>
      <c r="AE16" s="50">
        <f aca="true" t="shared" si="51" ref="AE16:AE31">SUM(Z16:AD16)</f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9">
        <v>0</v>
      </c>
      <c r="AN16" s="45">
        <v>0</v>
      </c>
      <c r="AO16" s="45">
        <v>0</v>
      </c>
      <c r="AP16" s="45">
        <v>0</v>
      </c>
      <c r="AQ16" s="45">
        <v>0</v>
      </c>
      <c r="AR16" s="45">
        <v>0</v>
      </c>
      <c r="AS16" s="4">
        <f aca="true" t="shared" si="52" ref="AS16:AS31">SUM(AN16:AR16)</f>
        <v>0</v>
      </c>
      <c r="AT16" s="45">
        <v>0</v>
      </c>
      <c r="AU16" s="4">
        <f aca="true" t="shared" si="53" ref="AU16:AU31">SUM(Z16:AT16)-AE16-AH16-AS16</f>
        <v>0</v>
      </c>
      <c r="AV16" s="45">
        <v>0</v>
      </c>
      <c r="AW16" s="45">
        <v>0</v>
      </c>
      <c r="AX16" s="4">
        <f aca="true" t="shared" si="54" ref="AX16:AX31">Y16-AU16+AV16-AW16</f>
        <v>0</v>
      </c>
      <c r="AY16" s="49">
        <v>0</v>
      </c>
      <c r="AZ16" s="49">
        <v>0</v>
      </c>
      <c r="BA16" s="49">
        <v>0</v>
      </c>
      <c r="BB16" s="49">
        <v>0</v>
      </c>
      <c r="BC16" s="49">
        <v>0</v>
      </c>
      <c r="BD16" s="49">
        <v>0</v>
      </c>
      <c r="BE16" s="49">
        <v>0</v>
      </c>
      <c r="BF16" s="50">
        <f aca="true" t="shared" si="55" ref="BF16:BF31">SUM(AZ16:BE16)</f>
        <v>0</v>
      </c>
      <c r="BG16" s="49">
        <v>0</v>
      </c>
      <c r="BH16" s="49">
        <v>0</v>
      </c>
      <c r="BI16" s="49">
        <v>0</v>
      </c>
      <c r="BJ16" s="49">
        <v>0</v>
      </c>
      <c r="BK16" s="49">
        <v>0</v>
      </c>
      <c r="BL16" s="49">
        <v>0</v>
      </c>
      <c r="BM16" s="49">
        <v>0</v>
      </c>
      <c r="BN16" s="49">
        <v>0</v>
      </c>
      <c r="BO16" s="50">
        <f aca="true" t="shared" si="56" ref="BO16:BO31">SUM(BG16:BN16)</f>
        <v>0</v>
      </c>
      <c r="BP16" s="49">
        <v>0</v>
      </c>
      <c r="BQ16" s="49">
        <v>0</v>
      </c>
      <c r="BR16" s="49">
        <v>0</v>
      </c>
      <c r="BS16" s="50">
        <f aca="true" t="shared" si="57" ref="BS16:BS31">+BF16-BO16+BP16+BQ16-BR16</f>
        <v>0</v>
      </c>
      <c r="BT16" s="45">
        <v>0</v>
      </c>
      <c r="BU16" s="45">
        <v>0</v>
      </c>
      <c r="BV16" s="45">
        <v>0</v>
      </c>
      <c r="BW16" s="45">
        <v>0</v>
      </c>
      <c r="BX16" s="4">
        <f aca="true" t="shared" si="58" ref="BX16:BX31">SUM(BT16:BW16)</f>
        <v>0</v>
      </c>
      <c r="BY16" s="45">
        <v>0</v>
      </c>
      <c r="BZ16" s="45">
        <v>0</v>
      </c>
      <c r="CA16" s="45">
        <v>0</v>
      </c>
      <c r="CB16" s="4">
        <f aca="true" t="shared" si="59" ref="CB16:CB31">SUM(BY16:CA16)</f>
        <v>0</v>
      </c>
      <c r="CC16" s="4">
        <f aca="true" t="shared" si="60" ref="CC16:CC31">BX16-CB16</f>
        <v>0</v>
      </c>
      <c r="CD16" s="81">
        <f aca="true" t="shared" si="61" ref="CD16:CD31">K16+L16+AV16-AW16</f>
        <v>0</v>
      </c>
      <c r="CE16" s="83">
        <f aca="true" t="shared" si="62" ref="CE16:CE31">CD16+W16-AS16</f>
        <v>0</v>
      </c>
      <c r="CF16" s="83">
        <f aca="true" t="shared" si="63" ref="CF16:CF31">BR16-BP16</f>
        <v>0</v>
      </c>
      <c r="CG16" s="83">
        <f t="shared" si="35"/>
        <v>0</v>
      </c>
      <c r="CH16" s="83">
        <f aca="true" t="shared" si="64" ref="CH16:CH31">I16-AG16+AY16+AH16+BQ16</f>
        <v>0</v>
      </c>
      <c r="CI16" s="44">
        <f aca="true" t="shared" si="65" ref="CI16:CI31">CH16+K16</f>
        <v>0</v>
      </c>
      <c r="CJ16" s="66" t="str">
        <f t="shared" si="36"/>
        <v>-</v>
      </c>
      <c r="CK16" s="66" t="str">
        <f t="shared" si="37"/>
        <v>-</v>
      </c>
      <c r="CL16" s="148" t="str">
        <f t="shared" si="38"/>
        <v>-</v>
      </c>
      <c r="CM16" s="148" t="str">
        <f t="shared" si="39"/>
        <v>-</v>
      </c>
      <c r="CN16" s="148" t="str">
        <f t="shared" si="40"/>
        <v>-</v>
      </c>
      <c r="CO16" s="148" t="str">
        <f t="shared" si="41"/>
        <v>-</v>
      </c>
      <c r="CP16" s="148" t="str">
        <f t="shared" si="42"/>
        <v>-</v>
      </c>
      <c r="CQ16" s="148" t="str">
        <f t="shared" si="43"/>
        <v>-</v>
      </c>
      <c r="CR16" s="149" t="str">
        <f t="shared" si="44"/>
        <v>-</v>
      </c>
      <c r="CS16" s="83">
        <f t="shared" si="45"/>
        <v>0</v>
      </c>
      <c r="CT16" s="87">
        <f aca="true" t="shared" si="66" ref="CT16:CT31">Y16-K16-L16-V16</f>
        <v>0</v>
      </c>
      <c r="CU16" s="87">
        <f aca="true" t="shared" si="67" ref="CU16:CU31">AU16-AR16</f>
        <v>0</v>
      </c>
      <c r="CV16" s="87">
        <f aca="true" t="shared" si="68" ref="CV16:CV31">CU16-CT16</f>
        <v>0</v>
      </c>
      <c r="CW16" s="87">
        <f aca="true" t="shared" si="69" ref="CW16:CW31">-V16+AR16</f>
        <v>0</v>
      </c>
      <c r="CX16" s="87">
        <f aca="true" t="shared" si="70" ref="CX16:CX31">CV16+CW16</f>
        <v>0</v>
      </c>
      <c r="CY16" s="87">
        <f aca="true" t="shared" si="71" ref="CY16:CY31">CX16-K16-L16</f>
        <v>0</v>
      </c>
      <c r="CZ16" s="87">
        <f aca="true" t="shared" si="72" ref="CZ16:CZ31">BR16-BP16</f>
        <v>0</v>
      </c>
      <c r="DA16" s="87">
        <f aca="true" t="shared" si="73" ref="DA16:DA31">K16+L16</f>
        <v>0</v>
      </c>
      <c r="DB16" s="87">
        <f aca="true" t="shared" si="74" ref="DB16:DB31">-CZ16+DA16+CY16</f>
        <v>0</v>
      </c>
      <c r="DC16" s="87">
        <f aca="true" t="shared" si="75" ref="DC16:DC31">-BP16-DA16</f>
        <v>0</v>
      </c>
      <c r="DD16" s="87">
        <f aca="true" t="shared" si="76" ref="DD16:DD31">DB16+DC16+BR16</f>
        <v>0</v>
      </c>
      <c r="DE16" s="87">
        <f aca="true" t="shared" si="77" ref="DE16:DE31">Z16+AA16+AB16</f>
        <v>0</v>
      </c>
      <c r="DF16" s="87">
        <f aca="true" t="shared" si="78" ref="DF16:DF31">CS16/B16</f>
        <v>0</v>
      </c>
      <c r="DG16" s="87">
        <f aca="true" t="shared" si="79" ref="DG16:DG31">CH16/B16</f>
        <v>0</v>
      </c>
      <c r="DH16" s="87">
        <f aca="true" t="shared" si="80" ref="DH16:DH31">DE16/B16</f>
        <v>0</v>
      </c>
      <c r="DI16" s="88">
        <f aca="true" t="shared" si="81" ref="DI16:DI31">CZ16/B16</f>
        <v>0</v>
      </c>
      <c r="DJ16" s="83">
        <f aca="true" t="shared" si="82" ref="DJ16:DJ31">DB16/B16</f>
        <v>0</v>
      </c>
      <c r="DK16" s="151">
        <f t="shared" si="46"/>
        <v>0</v>
      </c>
      <c r="DL16" s="74"/>
      <c r="DM16" s="75"/>
    </row>
    <row r="17" spans="1:117" ht="12.75">
      <c r="A17" s="59" t="s">
        <v>10</v>
      </c>
      <c r="B17" s="48">
        <v>387</v>
      </c>
      <c r="C17" s="4">
        <v>975525</v>
      </c>
      <c r="D17" s="76">
        <v>2520.74</v>
      </c>
      <c r="E17" s="76">
        <v>76</v>
      </c>
      <c r="F17" s="11"/>
      <c r="G17" s="14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f t="shared" si="0"/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f t="shared" si="49"/>
        <v>0</v>
      </c>
      <c r="X17" s="50">
        <v>0</v>
      </c>
      <c r="Y17" s="50">
        <f t="shared" si="50"/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f t="shared" si="51"/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f t="shared" si="52"/>
        <v>0</v>
      </c>
      <c r="AT17" s="4">
        <v>0</v>
      </c>
      <c r="AU17" s="4">
        <f t="shared" si="53"/>
        <v>0</v>
      </c>
      <c r="AV17" s="4">
        <v>0</v>
      </c>
      <c r="AW17" s="4">
        <v>0</v>
      </c>
      <c r="AX17" s="4">
        <f t="shared" si="54"/>
        <v>0</v>
      </c>
      <c r="AY17" s="50">
        <v>0</v>
      </c>
      <c r="AZ17" s="50">
        <v>0</v>
      </c>
      <c r="BA17" s="50">
        <v>0</v>
      </c>
      <c r="BB17" s="50">
        <v>0</v>
      </c>
      <c r="BC17" s="50">
        <v>0</v>
      </c>
      <c r="BD17" s="50">
        <v>0</v>
      </c>
      <c r="BE17" s="50">
        <v>0</v>
      </c>
      <c r="BF17" s="50">
        <f t="shared" si="55"/>
        <v>0</v>
      </c>
      <c r="BG17" s="50">
        <v>0</v>
      </c>
      <c r="BH17" s="50">
        <v>0</v>
      </c>
      <c r="BI17" s="50">
        <v>0</v>
      </c>
      <c r="BJ17" s="50">
        <v>0</v>
      </c>
      <c r="BK17" s="50">
        <v>0</v>
      </c>
      <c r="BL17" s="50">
        <v>0</v>
      </c>
      <c r="BM17" s="50">
        <v>0</v>
      </c>
      <c r="BN17" s="50">
        <v>0</v>
      </c>
      <c r="BO17" s="50">
        <f t="shared" si="56"/>
        <v>0</v>
      </c>
      <c r="BP17" s="50">
        <v>0</v>
      </c>
      <c r="BQ17" s="50">
        <v>0</v>
      </c>
      <c r="BR17" s="50">
        <v>0</v>
      </c>
      <c r="BS17" s="50">
        <f t="shared" si="57"/>
        <v>0</v>
      </c>
      <c r="BT17" s="4">
        <v>0</v>
      </c>
      <c r="BU17" s="4">
        <v>0</v>
      </c>
      <c r="BV17" s="4">
        <v>0</v>
      </c>
      <c r="BW17" s="4">
        <v>0</v>
      </c>
      <c r="BX17" s="4">
        <f t="shared" si="58"/>
        <v>0</v>
      </c>
      <c r="BY17" s="4">
        <v>0</v>
      </c>
      <c r="BZ17" s="4">
        <v>0</v>
      </c>
      <c r="CA17" s="4">
        <v>0</v>
      </c>
      <c r="CB17" s="4">
        <f t="shared" si="59"/>
        <v>0</v>
      </c>
      <c r="CC17" s="4">
        <f t="shared" si="60"/>
        <v>0</v>
      </c>
      <c r="CD17" s="81">
        <f t="shared" si="61"/>
        <v>0</v>
      </c>
      <c r="CE17" s="83">
        <f t="shared" si="62"/>
        <v>0</v>
      </c>
      <c r="CF17" s="83">
        <f t="shared" si="63"/>
        <v>0</v>
      </c>
      <c r="CG17" s="83">
        <f t="shared" si="35"/>
        <v>0</v>
      </c>
      <c r="CH17" s="83">
        <f t="shared" si="64"/>
        <v>0</v>
      </c>
      <c r="CI17" s="44">
        <f t="shared" si="65"/>
        <v>0</v>
      </c>
      <c r="CJ17" s="66" t="str">
        <f t="shared" si="36"/>
        <v>-</v>
      </c>
      <c r="CK17" s="66" t="str">
        <f t="shared" si="37"/>
        <v>-</v>
      </c>
      <c r="CL17" s="148" t="str">
        <f t="shared" si="38"/>
        <v>-</v>
      </c>
      <c r="CM17" s="148" t="str">
        <f t="shared" si="39"/>
        <v>-</v>
      </c>
      <c r="CN17" s="148" t="str">
        <f t="shared" si="40"/>
        <v>-</v>
      </c>
      <c r="CO17" s="148" t="str">
        <f t="shared" si="41"/>
        <v>-</v>
      </c>
      <c r="CP17" s="148" t="str">
        <f t="shared" si="42"/>
        <v>-</v>
      </c>
      <c r="CQ17" s="148" t="str">
        <f t="shared" si="43"/>
        <v>-</v>
      </c>
      <c r="CR17" s="149" t="str">
        <f t="shared" si="44"/>
        <v>-</v>
      </c>
      <c r="CS17" s="83">
        <f t="shared" si="45"/>
        <v>0</v>
      </c>
      <c r="CT17" s="87">
        <f t="shared" si="66"/>
        <v>0</v>
      </c>
      <c r="CU17" s="87">
        <f t="shared" si="67"/>
        <v>0</v>
      </c>
      <c r="CV17" s="87">
        <f t="shared" si="68"/>
        <v>0</v>
      </c>
      <c r="CW17" s="87">
        <f t="shared" si="69"/>
        <v>0</v>
      </c>
      <c r="CX17" s="87">
        <f t="shared" si="70"/>
        <v>0</v>
      </c>
      <c r="CY17" s="87">
        <f t="shared" si="71"/>
        <v>0</v>
      </c>
      <c r="CZ17" s="87">
        <f t="shared" si="72"/>
        <v>0</v>
      </c>
      <c r="DA17" s="87">
        <f t="shared" si="73"/>
        <v>0</v>
      </c>
      <c r="DB17" s="87">
        <f t="shared" si="74"/>
        <v>0</v>
      </c>
      <c r="DC17" s="87">
        <f t="shared" si="75"/>
        <v>0</v>
      </c>
      <c r="DD17" s="87">
        <f t="shared" si="76"/>
        <v>0</v>
      </c>
      <c r="DE17" s="87">
        <f t="shared" si="77"/>
        <v>0</v>
      </c>
      <c r="DF17" s="87">
        <f t="shared" si="78"/>
        <v>0</v>
      </c>
      <c r="DG17" s="87">
        <f t="shared" si="79"/>
        <v>0</v>
      </c>
      <c r="DH17" s="87">
        <f t="shared" si="80"/>
        <v>0</v>
      </c>
      <c r="DI17" s="88">
        <f t="shared" si="81"/>
        <v>0</v>
      </c>
      <c r="DJ17" s="83">
        <f t="shared" si="82"/>
        <v>0</v>
      </c>
      <c r="DK17" s="151">
        <f t="shared" si="46"/>
        <v>0</v>
      </c>
      <c r="DL17" s="71"/>
      <c r="DM17" s="72"/>
    </row>
    <row r="18" spans="1:117" ht="12.75">
      <c r="A18" s="58" t="s">
        <v>11</v>
      </c>
      <c r="B18" s="53">
        <v>1047</v>
      </c>
      <c r="C18" s="45">
        <v>7016789</v>
      </c>
      <c r="D18" s="73">
        <v>6701.8</v>
      </c>
      <c r="E18" s="73">
        <v>202.05</v>
      </c>
      <c r="F18" s="135"/>
      <c r="G18" s="141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50">
        <f t="shared" si="0"/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9">
        <v>0</v>
      </c>
      <c r="W18" s="50">
        <f t="shared" si="49"/>
        <v>0</v>
      </c>
      <c r="X18" s="49">
        <v>0</v>
      </c>
      <c r="Y18" s="50">
        <f t="shared" si="50"/>
        <v>0</v>
      </c>
      <c r="Z18" s="49">
        <v>0</v>
      </c>
      <c r="AA18" s="49">
        <v>0</v>
      </c>
      <c r="AB18" s="49">
        <v>0</v>
      </c>
      <c r="AC18" s="49">
        <v>0</v>
      </c>
      <c r="AD18" s="49">
        <v>0</v>
      </c>
      <c r="AE18" s="50">
        <f t="shared" si="51"/>
        <v>0</v>
      </c>
      <c r="AF18" s="49">
        <v>0</v>
      </c>
      <c r="AG18" s="49">
        <v>0</v>
      </c>
      <c r="AH18" s="49">
        <v>0</v>
      </c>
      <c r="AI18" s="49">
        <v>0</v>
      </c>
      <c r="AJ18" s="49">
        <v>0</v>
      </c>
      <c r="AK18" s="49">
        <v>0</v>
      </c>
      <c r="AL18" s="49">
        <v>0</v>
      </c>
      <c r="AM18" s="49">
        <v>0</v>
      </c>
      <c r="AN18" s="45">
        <v>0</v>
      </c>
      <c r="AO18" s="45">
        <v>0</v>
      </c>
      <c r="AP18" s="45">
        <v>0</v>
      </c>
      <c r="AQ18" s="45">
        <v>0</v>
      </c>
      <c r="AR18" s="45">
        <v>0</v>
      </c>
      <c r="AS18" s="4">
        <f t="shared" si="52"/>
        <v>0</v>
      </c>
      <c r="AT18" s="45">
        <v>0</v>
      </c>
      <c r="AU18" s="4">
        <f t="shared" si="53"/>
        <v>0</v>
      </c>
      <c r="AV18" s="45">
        <v>0</v>
      </c>
      <c r="AW18" s="45">
        <v>0</v>
      </c>
      <c r="AX18" s="4">
        <f t="shared" si="54"/>
        <v>0</v>
      </c>
      <c r="AY18" s="49">
        <v>0</v>
      </c>
      <c r="AZ18" s="49">
        <v>0</v>
      </c>
      <c r="BA18" s="49">
        <v>0</v>
      </c>
      <c r="BB18" s="49">
        <v>0</v>
      </c>
      <c r="BC18" s="49">
        <v>0</v>
      </c>
      <c r="BD18" s="49">
        <v>0</v>
      </c>
      <c r="BE18" s="49">
        <v>0</v>
      </c>
      <c r="BF18" s="50">
        <f t="shared" si="55"/>
        <v>0</v>
      </c>
      <c r="BG18" s="49">
        <v>0</v>
      </c>
      <c r="BH18" s="49">
        <v>0</v>
      </c>
      <c r="BI18" s="49">
        <v>0</v>
      </c>
      <c r="BJ18" s="49">
        <v>0</v>
      </c>
      <c r="BK18" s="49">
        <v>0</v>
      </c>
      <c r="BL18" s="49">
        <v>0</v>
      </c>
      <c r="BM18" s="49">
        <v>0</v>
      </c>
      <c r="BN18" s="49">
        <v>0</v>
      </c>
      <c r="BO18" s="50">
        <f t="shared" si="56"/>
        <v>0</v>
      </c>
      <c r="BP18" s="49">
        <v>0</v>
      </c>
      <c r="BQ18" s="49">
        <v>0</v>
      </c>
      <c r="BR18" s="49">
        <v>0</v>
      </c>
      <c r="BS18" s="50">
        <f t="shared" si="57"/>
        <v>0</v>
      </c>
      <c r="BT18" s="45">
        <v>0</v>
      </c>
      <c r="BU18" s="45">
        <v>0</v>
      </c>
      <c r="BV18" s="45">
        <v>0</v>
      </c>
      <c r="BW18" s="45">
        <v>0</v>
      </c>
      <c r="BX18" s="4">
        <f t="shared" si="58"/>
        <v>0</v>
      </c>
      <c r="BY18" s="45">
        <v>0</v>
      </c>
      <c r="BZ18" s="45">
        <v>0</v>
      </c>
      <c r="CA18" s="45">
        <v>0</v>
      </c>
      <c r="CB18" s="4">
        <f t="shared" si="59"/>
        <v>0</v>
      </c>
      <c r="CC18" s="4">
        <f t="shared" si="60"/>
        <v>0</v>
      </c>
      <c r="CD18" s="81">
        <f t="shared" si="61"/>
        <v>0</v>
      </c>
      <c r="CE18" s="83">
        <f t="shared" si="62"/>
        <v>0</v>
      </c>
      <c r="CF18" s="83">
        <f t="shared" si="63"/>
        <v>0</v>
      </c>
      <c r="CG18" s="83">
        <f t="shared" si="35"/>
        <v>0</v>
      </c>
      <c r="CH18" s="83">
        <f t="shared" si="64"/>
        <v>0</v>
      </c>
      <c r="CI18" s="44">
        <f t="shared" si="65"/>
        <v>0</v>
      </c>
      <c r="CJ18" s="66" t="str">
        <f t="shared" si="36"/>
        <v>-</v>
      </c>
      <c r="CK18" s="66" t="str">
        <f t="shared" si="37"/>
        <v>-</v>
      </c>
      <c r="CL18" s="148" t="str">
        <f t="shared" si="38"/>
        <v>-</v>
      </c>
      <c r="CM18" s="148" t="str">
        <f t="shared" si="39"/>
        <v>-</v>
      </c>
      <c r="CN18" s="148" t="str">
        <f t="shared" si="40"/>
        <v>-</v>
      </c>
      <c r="CO18" s="148" t="str">
        <f t="shared" si="41"/>
        <v>-</v>
      </c>
      <c r="CP18" s="148" t="str">
        <f t="shared" si="42"/>
        <v>-</v>
      </c>
      <c r="CQ18" s="148" t="str">
        <f t="shared" si="43"/>
        <v>-</v>
      </c>
      <c r="CR18" s="149" t="str">
        <f t="shared" si="44"/>
        <v>-</v>
      </c>
      <c r="CS18" s="83">
        <f t="shared" si="45"/>
        <v>0</v>
      </c>
      <c r="CT18" s="87">
        <f t="shared" si="66"/>
        <v>0</v>
      </c>
      <c r="CU18" s="87">
        <f t="shared" si="67"/>
        <v>0</v>
      </c>
      <c r="CV18" s="87">
        <f t="shared" si="68"/>
        <v>0</v>
      </c>
      <c r="CW18" s="87">
        <f t="shared" si="69"/>
        <v>0</v>
      </c>
      <c r="CX18" s="87">
        <f t="shared" si="70"/>
        <v>0</v>
      </c>
      <c r="CY18" s="87">
        <f t="shared" si="71"/>
        <v>0</v>
      </c>
      <c r="CZ18" s="87">
        <f t="shared" si="72"/>
        <v>0</v>
      </c>
      <c r="DA18" s="87">
        <f t="shared" si="73"/>
        <v>0</v>
      </c>
      <c r="DB18" s="87">
        <f t="shared" si="74"/>
        <v>0</v>
      </c>
      <c r="DC18" s="87">
        <f t="shared" si="75"/>
        <v>0</v>
      </c>
      <c r="DD18" s="87">
        <f t="shared" si="76"/>
        <v>0</v>
      </c>
      <c r="DE18" s="87">
        <f t="shared" si="77"/>
        <v>0</v>
      </c>
      <c r="DF18" s="87">
        <f t="shared" si="78"/>
        <v>0</v>
      </c>
      <c r="DG18" s="87">
        <f t="shared" si="79"/>
        <v>0</v>
      </c>
      <c r="DH18" s="87">
        <f t="shared" si="80"/>
        <v>0</v>
      </c>
      <c r="DI18" s="88">
        <f t="shared" si="81"/>
        <v>0</v>
      </c>
      <c r="DJ18" s="83">
        <f t="shared" si="82"/>
        <v>0</v>
      </c>
      <c r="DK18" s="151">
        <f t="shared" si="46"/>
        <v>0</v>
      </c>
      <c r="DL18" s="74"/>
      <c r="DM18" s="75"/>
    </row>
    <row r="19" spans="1:117" ht="12.75">
      <c r="A19" s="59" t="s">
        <v>35</v>
      </c>
      <c r="B19" s="48">
        <v>2931</v>
      </c>
      <c r="C19" s="4">
        <v>9368123</v>
      </c>
      <c r="D19" s="76">
        <v>3196.22</v>
      </c>
      <c r="E19" s="76">
        <v>96.36</v>
      </c>
      <c r="F19" s="11"/>
      <c r="G19" s="140">
        <v>266728.8</v>
      </c>
      <c r="H19" s="50">
        <v>233673.5</v>
      </c>
      <c r="I19" s="50">
        <v>23502.55</v>
      </c>
      <c r="J19" s="50">
        <v>256694</v>
      </c>
      <c r="K19" s="50">
        <v>20693</v>
      </c>
      <c r="L19" s="50">
        <v>0</v>
      </c>
      <c r="M19" s="50">
        <f t="shared" si="0"/>
        <v>20693</v>
      </c>
      <c r="N19" s="50">
        <v>0</v>
      </c>
      <c r="O19" s="50">
        <v>0</v>
      </c>
      <c r="P19" s="50">
        <v>66042.25</v>
      </c>
      <c r="Q19" s="50">
        <v>0</v>
      </c>
      <c r="R19" s="50">
        <v>0</v>
      </c>
      <c r="S19" s="50">
        <v>9375</v>
      </c>
      <c r="T19" s="50">
        <v>0</v>
      </c>
      <c r="U19" s="50">
        <v>0</v>
      </c>
      <c r="V19" s="50">
        <v>0</v>
      </c>
      <c r="W19" s="50">
        <f t="shared" si="49"/>
        <v>9375</v>
      </c>
      <c r="X19" s="50">
        <v>18670.3</v>
      </c>
      <c r="Y19" s="50">
        <f t="shared" si="50"/>
        <v>895379.4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f t="shared" si="51"/>
        <v>0</v>
      </c>
      <c r="AF19" s="50">
        <v>15000</v>
      </c>
      <c r="AG19" s="50">
        <v>863619.35</v>
      </c>
      <c r="AH19" s="50">
        <v>580635.8</v>
      </c>
      <c r="AI19" s="50">
        <v>101486.4</v>
      </c>
      <c r="AJ19" s="50">
        <v>0</v>
      </c>
      <c r="AK19" s="50">
        <v>0</v>
      </c>
      <c r="AL19" s="50">
        <v>235375</v>
      </c>
      <c r="AM19" s="50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f t="shared" si="52"/>
        <v>0</v>
      </c>
      <c r="AT19" s="4">
        <v>18670.3</v>
      </c>
      <c r="AU19" s="4">
        <f t="shared" si="53"/>
        <v>1234151.0499999998</v>
      </c>
      <c r="AV19" s="4">
        <v>338771.65</v>
      </c>
      <c r="AW19" s="4">
        <v>0</v>
      </c>
      <c r="AX19" s="4">
        <f t="shared" si="54"/>
        <v>2.3283064365386963E-10</v>
      </c>
      <c r="AY19" s="50">
        <v>31614.35</v>
      </c>
      <c r="AZ19" s="50">
        <v>31614.35</v>
      </c>
      <c r="BA19" s="50">
        <v>0</v>
      </c>
      <c r="BB19" s="50">
        <v>0</v>
      </c>
      <c r="BC19" s="50">
        <v>0</v>
      </c>
      <c r="BD19" s="50">
        <v>0</v>
      </c>
      <c r="BE19" s="50">
        <v>0</v>
      </c>
      <c r="BF19" s="50">
        <f t="shared" si="55"/>
        <v>31614.35</v>
      </c>
      <c r="BG19" s="50">
        <v>0</v>
      </c>
      <c r="BH19" s="50">
        <v>0</v>
      </c>
      <c r="BI19" s="50">
        <v>0</v>
      </c>
      <c r="BJ19" s="50">
        <v>0</v>
      </c>
      <c r="BK19" s="50">
        <v>0</v>
      </c>
      <c r="BL19" s="50">
        <v>0</v>
      </c>
      <c r="BM19" s="50">
        <v>1200</v>
      </c>
      <c r="BN19" s="50">
        <v>0</v>
      </c>
      <c r="BO19" s="50">
        <f t="shared" si="56"/>
        <v>1200</v>
      </c>
      <c r="BP19" s="50">
        <v>1200</v>
      </c>
      <c r="BQ19" s="50">
        <v>0</v>
      </c>
      <c r="BR19" s="50">
        <v>31614.35</v>
      </c>
      <c r="BS19" s="50">
        <f t="shared" si="57"/>
        <v>0</v>
      </c>
      <c r="BT19" s="4">
        <v>5258558.5</v>
      </c>
      <c r="BU19" s="4">
        <v>147890.35</v>
      </c>
      <c r="BV19" s="4">
        <v>0</v>
      </c>
      <c r="BW19" s="4">
        <v>0</v>
      </c>
      <c r="BX19" s="4">
        <f t="shared" si="58"/>
        <v>5406448.85</v>
      </c>
      <c r="BY19" s="4">
        <v>171983.3</v>
      </c>
      <c r="BZ19" s="4">
        <v>675221.7</v>
      </c>
      <c r="CA19" s="4">
        <v>4559243.85</v>
      </c>
      <c r="CB19" s="4">
        <f t="shared" si="59"/>
        <v>5406448.85</v>
      </c>
      <c r="CC19" s="4">
        <f t="shared" si="60"/>
        <v>0</v>
      </c>
      <c r="CD19" s="81">
        <f t="shared" si="61"/>
        <v>359464.65</v>
      </c>
      <c r="CE19" s="83">
        <f t="shared" si="62"/>
        <v>368839.65</v>
      </c>
      <c r="CF19" s="83">
        <f t="shared" si="63"/>
        <v>30414.35</v>
      </c>
      <c r="CG19" s="83">
        <f t="shared" si="35"/>
        <v>1215480.7499999998</v>
      </c>
      <c r="CH19" s="83">
        <f t="shared" si="64"/>
        <v>-227866.6499999999</v>
      </c>
      <c r="CI19" s="44">
        <f t="shared" si="65"/>
        <v>-207173.6499999999</v>
      </c>
      <c r="CJ19" s="66">
        <f t="shared" si="36"/>
        <v>11.818916070867864</v>
      </c>
      <c r="CK19" s="66">
        <f t="shared" si="37"/>
        <v>12.127158726061877</v>
      </c>
      <c r="CL19" s="148">
        <f t="shared" si="38"/>
        <v>0.29573866143087835</v>
      </c>
      <c r="CM19" s="148">
        <f t="shared" si="39"/>
        <v>0.3034516589423568</v>
      </c>
      <c r="CN19" s="148">
        <f t="shared" si="40"/>
        <v>-0.1874703898025534</v>
      </c>
      <c r="CO19" s="148">
        <f t="shared" si="41"/>
        <v>-0.1704458503353508</v>
      </c>
      <c r="CP19" s="148">
        <f t="shared" si="42"/>
        <v>0.12274640407845733</v>
      </c>
      <c r="CQ19" s="148">
        <f t="shared" si="43"/>
        <v>0.12274640407845733</v>
      </c>
      <c r="CR19" s="149">
        <f t="shared" si="44"/>
        <v>13.79074944898142</v>
      </c>
      <c r="CS19" s="83">
        <f t="shared" si="45"/>
        <v>5086575.2</v>
      </c>
      <c r="CT19" s="87">
        <f t="shared" si="66"/>
        <v>874686.4</v>
      </c>
      <c r="CU19" s="87">
        <f t="shared" si="67"/>
        <v>1234151.0499999998</v>
      </c>
      <c r="CV19" s="87">
        <f t="shared" si="68"/>
        <v>359464.6499999998</v>
      </c>
      <c r="CW19" s="87">
        <f t="shared" si="69"/>
        <v>0</v>
      </c>
      <c r="CX19" s="87">
        <f t="shared" si="70"/>
        <v>359464.6499999998</v>
      </c>
      <c r="CY19" s="87">
        <f t="shared" si="71"/>
        <v>338771.6499999998</v>
      </c>
      <c r="CZ19" s="87">
        <f t="shared" si="72"/>
        <v>30414.35</v>
      </c>
      <c r="DA19" s="87">
        <f t="shared" si="73"/>
        <v>20693</v>
      </c>
      <c r="DB19" s="87">
        <f t="shared" si="74"/>
        <v>329050.2999999998</v>
      </c>
      <c r="DC19" s="87">
        <f t="shared" si="75"/>
        <v>-21893</v>
      </c>
      <c r="DD19" s="87">
        <f t="shared" si="76"/>
        <v>338771.6499999998</v>
      </c>
      <c r="DE19" s="87">
        <f t="shared" si="77"/>
        <v>0</v>
      </c>
      <c r="DF19" s="87">
        <f t="shared" si="78"/>
        <v>1735.4401910610713</v>
      </c>
      <c r="DG19" s="87">
        <f t="shared" si="79"/>
        <v>-77.74365404298871</v>
      </c>
      <c r="DH19" s="87">
        <f t="shared" si="80"/>
        <v>0</v>
      </c>
      <c r="DI19" s="88">
        <f t="shared" si="81"/>
        <v>10.376782668031389</v>
      </c>
      <c r="DJ19" s="83">
        <f t="shared" si="82"/>
        <v>112.26554077106783</v>
      </c>
      <c r="DK19" s="151">
        <f t="shared" si="46"/>
        <v>4411353.5</v>
      </c>
      <c r="DL19" s="71"/>
      <c r="DM19" s="72"/>
    </row>
    <row r="20" spans="1:117" ht="12.75">
      <c r="A20" s="58" t="s">
        <v>12</v>
      </c>
      <c r="B20" s="53">
        <v>445</v>
      </c>
      <c r="C20" s="45">
        <v>1224285</v>
      </c>
      <c r="D20" s="73">
        <v>2751.2</v>
      </c>
      <c r="E20" s="73">
        <v>82.94</v>
      </c>
      <c r="F20" s="135"/>
      <c r="G20" s="141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50">
        <f t="shared" si="0"/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49">
        <v>0</v>
      </c>
      <c r="W20" s="50">
        <f t="shared" si="49"/>
        <v>0</v>
      </c>
      <c r="X20" s="49">
        <v>0</v>
      </c>
      <c r="Y20" s="50">
        <f t="shared" si="50"/>
        <v>0</v>
      </c>
      <c r="Z20" s="49">
        <v>0</v>
      </c>
      <c r="AA20" s="49">
        <v>0</v>
      </c>
      <c r="AB20" s="49">
        <v>0</v>
      </c>
      <c r="AC20" s="49">
        <v>0</v>
      </c>
      <c r="AD20" s="49">
        <v>0</v>
      </c>
      <c r="AE20" s="50">
        <f t="shared" si="51"/>
        <v>0</v>
      </c>
      <c r="AF20" s="49">
        <v>0</v>
      </c>
      <c r="AG20" s="49">
        <v>0</v>
      </c>
      <c r="AH20" s="49">
        <v>0</v>
      </c>
      <c r="AI20" s="49">
        <v>0</v>
      </c>
      <c r="AJ20" s="49">
        <v>0</v>
      </c>
      <c r="AK20" s="49">
        <v>0</v>
      </c>
      <c r="AL20" s="49">
        <v>0</v>
      </c>
      <c r="AM20" s="49">
        <v>0</v>
      </c>
      <c r="AN20" s="45">
        <v>0</v>
      </c>
      <c r="AO20" s="45">
        <v>0</v>
      </c>
      <c r="AP20" s="45">
        <v>0</v>
      </c>
      <c r="AQ20" s="45">
        <v>0</v>
      </c>
      <c r="AR20" s="45">
        <v>0</v>
      </c>
      <c r="AS20" s="4">
        <f t="shared" si="52"/>
        <v>0</v>
      </c>
      <c r="AT20" s="45">
        <v>0</v>
      </c>
      <c r="AU20" s="4">
        <f t="shared" si="53"/>
        <v>0</v>
      </c>
      <c r="AV20" s="45">
        <v>0</v>
      </c>
      <c r="AW20" s="45">
        <v>0</v>
      </c>
      <c r="AX20" s="4">
        <f t="shared" si="54"/>
        <v>0</v>
      </c>
      <c r="AY20" s="49">
        <v>0</v>
      </c>
      <c r="AZ20" s="49">
        <v>0</v>
      </c>
      <c r="BA20" s="49">
        <v>0</v>
      </c>
      <c r="BB20" s="49">
        <v>0</v>
      </c>
      <c r="BC20" s="49">
        <v>0</v>
      </c>
      <c r="BD20" s="49">
        <v>0</v>
      </c>
      <c r="BE20" s="49">
        <v>0</v>
      </c>
      <c r="BF20" s="50">
        <f t="shared" si="55"/>
        <v>0</v>
      </c>
      <c r="BG20" s="49">
        <v>0</v>
      </c>
      <c r="BH20" s="49">
        <v>0</v>
      </c>
      <c r="BI20" s="49">
        <v>0</v>
      </c>
      <c r="BJ20" s="49">
        <v>0</v>
      </c>
      <c r="BK20" s="49">
        <v>0</v>
      </c>
      <c r="BL20" s="49">
        <v>0</v>
      </c>
      <c r="BM20" s="49">
        <v>0</v>
      </c>
      <c r="BN20" s="49">
        <v>0</v>
      </c>
      <c r="BO20" s="50">
        <f t="shared" si="56"/>
        <v>0</v>
      </c>
      <c r="BP20" s="49">
        <v>0</v>
      </c>
      <c r="BQ20" s="49">
        <v>0</v>
      </c>
      <c r="BR20" s="49">
        <v>0</v>
      </c>
      <c r="BS20" s="50">
        <f t="shared" si="57"/>
        <v>0</v>
      </c>
      <c r="BT20" s="45">
        <v>0</v>
      </c>
      <c r="BU20" s="45">
        <v>0</v>
      </c>
      <c r="BV20" s="45">
        <v>0</v>
      </c>
      <c r="BW20" s="45">
        <v>0</v>
      </c>
      <c r="BX20" s="4">
        <f t="shared" si="58"/>
        <v>0</v>
      </c>
      <c r="BY20" s="45">
        <v>0</v>
      </c>
      <c r="BZ20" s="45">
        <v>0</v>
      </c>
      <c r="CA20" s="45">
        <v>0</v>
      </c>
      <c r="CB20" s="4">
        <f t="shared" si="59"/>
        <v>0</v>
      </c>
      <c r="CC20" s="4">
        <f t="shared" si="60"/>
        <v>0</v>
      </c>
      <c r="CD20" s="81">
        <f t="shared" si="61"/>
        <v>0</v>
      </c>
      <c r="CE20" s="83">
        <f t="shared" si="62"/>
        <v>0</v>
      </c>
      <c r="CF20" s="83">
        <f t="shared" si="63"/>
        <v>0</v>
      </c>
      <c r="CG20" s="83">
        <f t="shared" si="35"/>
        <v>0</v>
      </c>
      <c r="CH20" s="83">
        <f t="shared" si="64"/>
        <v>0</v>
      </c>
      <c r="CI20" s="44">
        <f t="shared" si="65"/>
        <v>0</v>
      </c>
      <c r="CJ20" s="66" t="str">
        <f t="shared" si="36"/>
        <v>-</v>
      </c>
      <c r="CK20" s="66" t="str">
        <f t="shared" si="37"/>
        <v>-</v>
      </c>
      <c r="CL20" s="148" t="str">
        <f t="shared" si="38"/>
        <v>-</v>
      </c>
      <c r="CM20" s="148" t="str">
        <f t="shared" si="39"/>
        <v>-</v>
      </c>
      <c r="CN20" s="148" t="str">
        <f t="shared" si="40"/>
        <v>-</v>
      </c>
      <c r="CO20" s="148" t="str">
        <f t="shared" si="41"/>
        <v>-</v>
      </c>
      <c r="CP20" s="148" t="str">
        <f t="shared" si="42"/>
        <v>-</v>
      </c>
      <c r="CQ20" s="148" t="str">
        <f t="shared" si="43"/>
        <v>-</v>
      </c>
      <c r="CR20" s="149" t="str">
        <f t="shared" si="44"/>
        <v>-</v>
      </c>
      <c r="CS20" s="83">
        <f t="shared" si="45"/>
        <v>0</v>
      </c>
      <c r="CT20" s="87">
        <f t="shared" si="66"/>
        <v>0</v>
      </c>
      <c r="CU20" s="87">
        <f t="shared" si="67"/>
        <v>0</v>
      </c>
      <c r="CV20" s="87">
        <f t="shared" si="68"/>
        <v>0</v>
      </c>
      <c r="CW20" s="87">
        <f t="shared" si="69"/>
        <v>0</v>
      </c>
      <c r="CX20" s="87">
        <f t="shared" si="70"/>
        <v>0</v>
      </c>
      <c r="CY20" s="87">
        <f t="shared" si="71"/>
        <v>0</v>
      </c>
      <c r="CZ20" s="87">
        <f t="shared" si="72"/>
        <v>0</v>
      </c>
      <c r="DA20" s="87">
        <f t="shared" si="73"/>
        <v>0</v>
      </c>
      <c r="DB20" s="87">
        <f t="shared" si="74"/>
        <v>0</v>
      </c>
      <c r="DC20" s="87">
        <f t="shared" si="75"/>
        <v>0</v>
      </c>
      <c r="DD20" s="87">
        <f t="shared" si="76"/>
        <v>0</v>
      </c>
      <c r="DE20" s="87">
        <f t="shared" si="77"/>
        <v>0</v>
      </c>
      <c r="DF20" s="87">
        <f t="shared" si="78"/>
        <v>0</v>
      </c>
      <c r="DG20" s="87">
        <f t="shared" si="79"/>
        <v>0</v>
      </c>
      <c r="DH20" s="87">
        <f t="shared" si="80"/>
        <v>0</v>
      </c>
      <c r="DI20" s="88">
        <f t="shared" si="81"/>
        <v>0</v>
      </c>
      <c r="DJ20" s="83">
        <f t="shared" si="82"/>
        <v>0</v>
      </c>
      <c r="DK20" s="151">
        <f t="shared" si="46"/>
        <v>0</v>
      </c>
      <c r="DL20" s="74"/>
      <c r="DM20" s="75"/>
    </row>
    <row r="21" spans="1:117" ht="12.75">
      <c r="A21" s="59" t="s">
        <v>13</v>
      </c>
      <c r="B21" s="48">
        <v>3926</v>
      </c>
      <c r="C21" s="4">
        <v>16310356</v>
      </c>
      <c r="D21" s="76">
        <v>4154.45</v>
      </c>
      <c r="E21" s="76">
        <v>125.25</v>
      </c>
      <c r="F21" s="11"/>
      <c r="G21" s="14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f t="shared" si="0"/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f t="shared" si="49"/>
        <v>0</v>
      </c>
      <c r="X21" s="50">
        <v>0</v>
      </c>
      <c r="Y21" s="50">
        <f t="shared" si="50"/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f t="shared" si="51"/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f t="shared" si="52"/>
        <v>0</v>
      </c>
      <c r="AT21" s="4">
        <v>0</v>
      </c>
      <c r="AU21" s="4">
        <f t="shared" si="53"/>
        <v>0</v>
      </c>
      <c r="AV21" s="4">
        <v>0</v>
      </c>
      <c r="AW21" s="4">
        <v>0</v>
      </c>
      <c r="AX21" s="4">
        <f t="shared" si="54"/>
        <v>0</v>
      </c>
      <c r="AY21" s="50">
        <v>0</v>
      </c>
      <c r="AZ21" s="50">
        <v>0</v>
      </c>
      <c r="BA21" s="50">
        <v>0</v>
      </c>
      <c r="BB21" s="50">
        <v>0</v>
      </c>
      <c r="BC21" s="50">
        <v>0</v>
      </c>
      <c r="BD21" s="50">
        <v>0</v>
      </c>
      <c r="BE21" s="50">
        <v>0</v>
      </c>
      <c r="BF21" s="50">
        <f t="shared" si="55"/>
        <v>0</v>
      </c>
      <c r="BG21" s="50">
        <v>0</v>
      </c>
      <c r="BH21" s="50">
        <v>0</v>
      </c>
      <c r="BI21" s="50">
        <v>0</v>
      </c>
      <c r="BJ21" s="50">
        <v>0</v>
      </c>
      <c r="BK21" s="50">
        <v>0</v>
      </c>
      <c r="BL21" s="50">
        <v>0</v>
      </c>
      <c r="BM21" s="50">
        <v>0</v>
      </c>
      <c r="BN21" s="50">
        <v>0</v>
      </c>
      <c r="BO21" s="50">
        <f t="shared" si="56"/>
        <v>0</v>
      </c>
      <c r="BP21" s="50">
        <v>0</v>
      </c>
      <c r="BQ21" s="50">
        <v>0</v>
      </c>
      <c r="BR21" s="50">
        <v>0</v>
      </c>
      <c r="BS21" s="50">
        <f t="shared" si="57"/>
        <v>0</v>
      </c>
      <c r="BT21" s="4">
        <v>0</v>
      </c>
      <c r="BU21" s="4">
        <v>0</v>
      </c>
      <c r="BV21" s="4">
        <v>0</v>
      </c>
      <c r="BW21" s="4">
        <v>0</v>
      </c>
      <c r="BX21" s="4">
        <f t="shared" si="58"/>
        <v>0</v>
      </c>
      <c r="BY21" s="4">
        <v>0</v>
      </c>
      <c r="BZ21" s="4">
        <v>0</v>
      </c>
      <c r="CA21" s="4">
        <v>0</v>
      </c>
      <c r="CB21" s="4">
        <f t="shared" si="59"/>
        <v>0</v>
      </c>
      <c r="CC21" s="4">
        <f t="shared" si="60"/>
        <v>0</v>
      </c>
      <c r="CD21" s="81">
        <f t="shared" si="61"/>
        <v>0</v>
      </c>
      <c r="CE21" s="83">
        <f t="shared" si="62"/>
        <v>0</v>
      </c>
      <c r="CF21" s="83">
        <f t="shared" si="63"/>
        <v>0</v>
      </c>
      <c r="CG21" s="83">
        <f t="shared" si="35"/>
        <v>0</v>
      </c>
      <c r="CH21" s="83">
        <f t="shared" si="64"/>
        <v>0</v>
      </c>
      <c r="CI21" s="44">
        <f t="shared" si="65"/>
        <v>0</v>
      </c>
      <c r="CJ21" s="66" t="str">
        <f t="shared" si="36"/>
        <v>-</v>
      </c>
      <c r="CK21" s="66" t="str">
        <f t="shared" si="37"/>
        <v>-</v>
      </c>
      <c r="CL21" s="148" t="str">
        <f t="shared" si="38"/>
        <v>-</v>
      </c>
      <c r="CM21" s="148" t="str">
        <f t="shared" si="39"/>
        <v>-</v>
      </c>
      <c r="CN21" s="148" t="str">
        <f t="shared" si="40"/>
        <v>-</v>
      </c>
      <c r="CO21" s="148" t="str">
        <f t="shared" si="41"/>
        <v>-</v>
      </c>
      <c r="CP21" s="148" t="str">
        <f t="shared" si="42"/>
        <v>-</v>
      </c>
      <c r="CQ21" s="148" t="str">
        <f t="shared" si="43"/>
        <v>-</v>
      </c>
      <c r="CR21" s="149" t="str">
        <f t="shared" si="44"/>
        <v>-</v>
      </c>
      <c r="CS21" s="83">
        <f t="shared" si="45"/>
        <v>0</v>
      </c>
      <c r="CT21" s="87">
        <f t="shared" si="66"/>
        <v>0</v>
      </c>
      <c r="CU21" s="87">
        <f t="shared" si="67"/>
        <v>0</v>
      </c>
      <c r="CV21" s="87">
        <f t="shared" si="68"/>
        <v>0</v>
      </c>
      <c r="CW21" s="87">
        <f t="shared" si="69"/>
        <v>0</v>
      </c>
      <c r="CX21" s="87">
        <f t="shared" si="70"/>
        <v>0</v>
      </c>
      <c r="CY21" s="87">
        <f t="shared" si="71"/>
        <v>0</v>
      </c>
      <c r="CZ21" s="87">
        <f t="shared" si="72"/>
        <v>0</v>
      </c>
      <c r="DA21" s="87">
        <f t="shared" si="73"/>
        <v>0</v>
      </c>
      <c r="DB21" s="87">
        <f t="shared" si="74"/>
        <v>0</v>
      </c>
      <c r="DC21" s="87">
        <f t="shared" si="75"/>
        <v>0</v>
      </c>
      <c r="DD21" s="87">
        <f t="shared" si="76"/>
        <v>0</v>
      </c>
      <c r="DE21" s="87">
        <f t="shared" si="77"/>
        <v>0</v>
      </c>
      <c r="DF21" s="87">
        <f t="shared" si="78"/>
        <v>0</v>
      </c>
      <c r="DG21" s="87">
        <f t="shared" si="79"/>
        <v>0</v>
      </c>
      <c r="DH21" s="87">
        <f t="shared" si="80"/>
        <v>0</v>
      </c>
      <c r="DI21" s="88">
        <f t="shared" si="81"/>
        <v>0</v>
      </c>
      <c r="DJ21" s="83">
        <f t="shared" si="82"/>
        <v>0</v>
      </c>
      <c r="DK21" s="151">
        <f t="shared" si="46"/>
        <v>0</v>
      </c>
      <c r="DL21" s="71"/>
      <c r="DM21" s="144"/>
    </row>
    <row r="22" spans="1:117" ht="12.75">
      <c r="A22" s="58" t="s">
        <v>14</v>
      </c>
      <c r="B22" s="53">
        <v>2737</v>
      </c>
      <c r="C22" s="45">
        <v>8967500</v>
      </c>
      <c r="D22" s="73">
        <v>3276.4</v>
      </c>
      <c r="E22" s="73">
        <v>98.78</v>
      </c>
      <c r="F22" s="135"/>
      <c r="G22" s="141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50">
        <f t="shared" si="0"/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v>0</v>
      </c>
      <c r="U22" s="49">
        <v>0</v>
      </c>
      <c r="V22" s="49">
        <v>0</v>
      </c>
      <c r="W22" s="50">
        <f t="shared" si="49"/>
        <v>0</v>
      </c>
      <c r="X22" s="49">
        <v>0</v>
      </c>
      <c r="Y22" s="50">
        <f t="shared" si="50"/>
        <v>0</v>
      </c>
      <c r="Z22" s="49">
        <v>0</v>
      </c>
      <c r="AA22" s="49">
        <v>0</v>
      </c>
      <c r="AB22" s="49">
        <v>0</v>
      </c>
      <c r="AC22" s="49">
        <v>0</v>
      </c>
      <c r="AD22" s="49">
        <v>0</v>
      </c>
      <c r="AE22" s="50">
        <f t="shared" si="51"/>
        <v>0</v>
      </c>
      <c r="AF22" s="49">
        <v>0</v>
      </c>
      <c r="AG22" s="49">
        <v>0</v>
      </c>
      <c r="AH22" s="49">
        <v>0</v>
      </c>
      <c r="AI22" s="49">
        <v>0</v>
      </c>
      <c r="AJ22" s="49">
        <v>0</v>
      </c>
      <c r="AK22" s="49">
        <v>0</v>
      </c>
      <c r="AL22" s="49">
        <v>0</v>
      </c>
      <c r="AM22" s="49">
        <v>0</v>
      </c>
      <c r="AN22" s="45">
        <v>0</v>
      </c>
      <c r="AO22" s="45">
        <v>0</v>
      </c>
      <c r="AP22" s="45">
        <v>0</v>
      </c>
      <c r="AQ22" s="45">
        <v>0</v>
      </c>
      <c r="AR22" s="45">
        <v>0</v>
      </c>
      <c r="AS22" s="4">
        <f t="shared" si="52"/>
        <v>0</v>
      </c>
      <c r="AT22" s="45">
        <v>0</v>
      </c>
      <c r="AU22" s="4">
        <f t="shared" si="53"/>
        <v>0</v>
      </c>
      <c r="AV22" s="45">
        <v>0</v>
      </c>
      <c r="AW22" s="45">
        <v>0</v>
      </c>
      <c r="AX22" s="4">
        <f t="shared" si="54"/>
        <v>0</v>
      </c>
      <c r="AY22" s="49">
        <v>0</v>
      </c>
      <c r="AZ22" s="49">
        <v>0</v>
      </c>
      <c r="BA22" s="49">
        <v>0</v>
      </c>
      <c r="BB22" s="49">
        <v>0</v>
      </c>
      <c r="BC22" s="49">
        <v>0</v>
      </c>
      <c r="BD22" s="49">
        <v>0</v>
      </c>
      <c r="BE22" s="49">
        <v>0</v>
      </c>
      <c r="BF22" s="50">
        <f t="shared" si="55"/>
        <v>0</v>
      </c>
      <c r="BG22" s="49">
        <v>0</v>
      </c>
      <c r="BH22" s="49">
        <v>0</v>
      </c>
      <c r="BI22" s="49">
        <v>0</v>
      </c>
      <c r="BJ22" s="49">
        <v>0</v>
      </c>
      <c r="BK22" s="49">
        <v>0</v>
      </c>
      <c r="BL22" s="49">
        <v>0</v>
      </c>
      <c r="BM22" s="49">
        <v>0</v>
      </c>
      <c r="BN22" s="49">
        <v>0</v>
      </c>
      <c r="BO22" s="50">
        <f t="shared" si="56"/>
        <v>0</v>
      </c>
      <c r="BP22" s="49">
        <v>0</v>
      </c>
      <c r="BQ22" s="49">
        <v>0</v>
      </c>
      <c r="BR22" s="49">
        <v>0</v>
      </c>
      <c r="BS22" s="50">
        <f t="shared" si="57"/>
        <v>0</v>
      </c>
      <c r="BT22" s="45">
        <v>0</v>
      </c>
      <c r="BU22" s="45">
        <v>0</v>
      </c>
      <c r="BV22" s="45">
        <v>0</v>
      </c>
      <c r="BW22" s="45">
        <v>0</v>
      </c>
      <c r="BX22" s="4">
        <f t="shared" si="58"/>
        <v>0</v>
      </c>
      <c r="BY22" s="45">
        <v>0</v>
      </c>
      <c r="BZ22" s="45">
        <v>0</v>
      </c>
      <c r="CA22" s="45">
        <v>0</v>
      </c>
      <c r="CB22" s="4">
        <f t="shared" si="59"/>
        <v>0</v>
      </c>
      <c r="CC22" s="4">
        <f t="shared" si="60"/>
        <v>0</v>
      </c>
      <c r="CD22" s="81">
        <f t="shared" si="61"/>
        <v>0</v>
      </c>
      <c r="CE22" s="83">
        <f t="shared" si="62"/>
        <v>0</v>
      </c>
      <c r="CF22" s="83">
        <f t="shared" si="63"/>
        <v>0</v>
      </c>
      <c r="CG22" s="83">
        <f t="shared" si="35"/>
        <v>0</v>
      </c>
      <c r="CH22" s="83">
        <f t="shared" si="64"/>
        <v>0</v>
      </c>
      <c r="CI22" s="44">
        <f t="shared" si="65"/>
        <v>0</v>
      </c>
      <c r="CJ22" s="66" t="str">
        <f t="shared" si="36"/>
        <v>-</v>
      </c>
      <c r="CK22" s="66" t="str">
        <f t="shared" si="37"/>
        <v>-</v>
      </c>
      <c r="CL22" s="148" t="str">
        <f t="shared" si="38"/>
        <v>-</v>
      </c>
      <c r="CM22" s="148" t="str">
        <f t="shared" si="39"/>
        <v>-</v>
      </c>
      <c r="CN22" s="148" t="str">
        <f t="shared" si="40"/>
        <v>-</v>
      </c>
      <c r="CO22" s="148" t="str">
        <f t="shared" si="41"/>
        <v>-</v>
      </c>
      <c r="CP22" s="148" t="str">
        <f t="shared" si="42"/>
        <v>-</v>
      </c>
      <c r="CQ22" s="148" t="str">
        <f t="shared" si="43"/>
        <v>-</v>
      </c>
      <c r="CR22" s="149" t="str">
        <f t="shared" si="44"/>
        <v>-</v>
      </c>
      <c r="CS22" s="83">
        <f t="shared" si="45"/>
        <v>0</v>
      </c>
      <c r="CT22" s="87">
        <f t="shared" si="66"/>
        <v>0</v>
      </c>
      <c r="CU22" s="87">
        <f t="shared" si="67"/>
        <v>0</v>
      </c>
      <c r="CV22" s="87">
        <f t="shared" si="68"/>
        <v>0</v>
      </c>
      <c r="CW22" s="87">
        <f t="shared" si="69"/>
        <v>0</v>
      </c>
      <c r="CX22" s="87">
        <f t="shared" si="70"/>
        <v>0</v>
      </c>
      <c r="CY22" s="87">
        <f t="shared" si="71"/>
        <v>0</v>
      </c>
      <c r="CZ22" s="87">
        <f t="shared" si="72"/>
        <v>0</v>
      </c>
      <c r="DA22" s="87">
        <f t="shared" si="73"/>
        <v>0</v>
      </c>
      <c r="DB22" s="87">
        <f t="shared" si="74"/>
        <v>0</v>
      </c>
      <c r="DC22" s="87">
        <f t="shared" si="75"/>
        <v>0</v>
      </c>
      <c r="DD22" s="87">
        <f t="shared" si="76"/>
        <v>0</v>
      </c>
      <c r="DE22" s="87">
        <f t="shared" si="77"/>
        <v>0</v>
      </c>
      <c r="DF22" s="87">
        <f t="shared" si="78"/>
        <v>0</v>
      </c>
      <c r="DG22" s="87">
        <f t="shared" si="79"/>
        <v>0</v>
      </c>
      <c r="DH22" s="87">
        <f t="shared" si="80"/>
        <v>0</v>
      </c>
      <c r="DI22" s="88">
        <f t="shared" si="81"/>
        <v>0</v>
      </c>
      <c r="DJ22" s="83">
        <f t="shared" si="82"/>
        <v>0</v>
      </c>
      <c r="DK22" s="151">
        <f t="shared" si="46"/>
        <v>0</v>
      </c>
      <c r="DL22" s="74"/>
      <c r="DM22" s="75"/>
    </row>
    <row r="23" spans="1:117" ht="12.75">
      <c r="A23" s="59" t="s">
        <v>15</v>
      </c>
      <c r="B23" s="48">
        <v>255</v>
      </c>
      <c r="C23" s="4">
        <v>757103</v>
      </c>
      <c r="D23" s="76">
        <v>2969.03</v>
      </c>
      <c r="E23" s="76">
        <v>89.51</v>
      </c>
      <c r="F23" s="11"/>
      <c r="G23" s="14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f t="shared" si="0"/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0">
        <v>0</v>
      </c>
      <c r="W23" s="50">
        <f t="shared" si="49"/>
        <v>0</v>
      </c>
      <c r="X23" s="50">
        <v>0</v>
      </c>
      <c r="Y23" s="50">
        <f t="shared" si="50"/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f t="shared" si="51"/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f t="shared" si="52"/>
        <v>0</v>
      </c>
      <c r="AT23" s="4">
        <v>0</v>
      </c>
      <c r="AU23" s="4">
        <f t="shared" si="53"/>
        <v>0</v>
      </c>
      <c r="AV23" s="4">
        <v>0</v>
      </c>
      <c r="AW23" s="4">
        <v>0</v>
      </c>
      <c r="AX23" s="4">
        <f t="shared" si="54"/>
        <v>0</v>
      </c>
      <c r="AY23" s="50">
        <v>0</v>
      </c>
      <c r="AZ23" s="50">
        <v>0</v>
      </c>
      <c r="BA23" s="50">
        <v>0</v>
      </c>
      <c r="BB23" s="50">
        <v>0</v>
      </c>
      <c r="BC23" s="50">
        <v>0</v>
      </c>
      <c r="BD23" s="50">
        <v>0</v>
      </c>
      <c r="BE23" s="50">
        <v>0</v>
      </c>
      <c r="BF23" s="50">
        <f t="shared" si="55"/>
        <v>0</v>
      </c>
      <c r="BG23" s="50">
        <v>0</v>
      </c>
      <c r="BH23" s="50">
        <v>0</v>
      </c>
      <c r="BI23" s="50">
        <v>0</v>
      </c>
      <c r="BJ23" s="50">
        <v>0</v>
      </c>
      <c r="BK23" s="50">
        <v>0</v>
      </c>
      <c r="BL23" s="50">
        <v>0</v>
      </c>
      <c r="BM23" s="50">
        <v>0</v>
      </c>
      <c r="BN23" s="50">
        <v>0</v>
      </c>
      <c r="BO23" s="50">
        <f t="shared" si="56"/>
        <v>0</v>
      </c>
      <c r="BP23" s="50">
        <v>0</v>
      </c>
      <c r="BQ23" s="50">
        <v>0</v>
      </c>
      <c r="BR23" s="50">
        <v>0</v>
      </c>
      <c r="BS23" s="50">
        <f t="shared" si="57"/>
        <v>0</v>
      </c>
      <c r="BT23" s="4">
        <v>0</v>
      </c>
      <c r="BU23" s="4">
        <v>0</v>
      </c>
      <c r="BV23" s="4">
        <v>0</v>
      </c>
      <c r="BW23" s="4">
        <v>0</v>
      </c>
      <c r="BX23" s="4">
        <f t="shared" si="58"/>
        <v>0</v>
      </c>
      <c r="BY23" s="4">
        <v>0</v>
      </c>
      <c r="BZ23" s="4">
        <v>0</v>
      </c>
      <c r="CA23" s="4">
        <v>0</v>
      </c>
      <c r="CB23" s="4">
        <f t="shared" si="59"/>
        <v>0</v>
      </c>
      <c r="CC23" s="4">
        <f t="shared" si="60"/>
        <v>0</v>
      </c>
      <c r="CD23" s="81">
        <f t="shared" si="61"/>
        <v>0</v>
      </c>
      <c r="CE23" s="83">
        <f t="shared" si="62"/>
        <v>0</v>
      </c>
      <c r="CF23" s="83">
        <f t="shared" si="63"/>
        <v>0</v>
      </c>
      <c r="CG23" s="83">
        <f t="shared" si="35"/>
        <v>0</v>
      </c>
      <c r="CH23" s="83">
        <f t="shared" si="64"/>
        <v>0</v>
      </c>
      <c r="CI23" s="44">
        <f t="shared" si="65"/>
        <v>0</v>
      </c>
      <c r="CJ23" s="66" t="str">
        <f t="shared" si="36"/>
        <v>-</v>
      </c>
      <c r="CK23" s="66" t="str">
        <f t="shared" si="37"/>
        <v>-</v>
      </c>
      <c r="CL23" s="148" t="str">
        <f t="shared" si="38"/>
        <v>-</v>
      </c>
      <c r="CM23" s="148" t="str">
        <f t="shared" si="39"/>
        <v>-</v>
      </c>
      <c r="CN23" s="148" t="str">
        <f t="shared" si="40"/>
        <v>-</v>
      </c>
      <c r="CO23" s="148" t="str">
        <f t="shared" si="41"/>
        <v>-</v>
      </c>
      <c r="CP23" s="148" t="str">
        <f t="shared" si="42"/>
        <v>-</v>
      </c>
      <c r="CQ23" s="148" t="str">
        <f t="shared" si="43"/>
        <v>-</v>
      </c>
      <c r="CR23" s="149" t="str">
        <f t="shared" si="44"/>
        <v>-</v>
      </c>
      <c r="CS23" s="83">
        <f t="shared" si="45"/>
        <v>0</v>
      </c>
      <c r="CT23" s="87">
        <f t="shared" si="66"/>
        <v>0</v>
      </c>
      <c r="CU23" s="87">
        <f t="shared" si="67"/>
        <v>0</v>
      </c>
      <c r="CV23" s="87">
        <f t="shared" si="68"/>
        <v>0</v>
      </c>
      <c r="CW23" s="87">
        <f t="shared" si="69"/>
        <v>0</v>
      </c>
      <c r="CX23" s="87">
        <f t="shared" si="70"/>
        <v>0</v>
      </c>
      <c r="CY23" s="87">
        <f t="shared" si="71"/>
        <v>0</v>
      </c>
      <c r="CZ23" s="87">
        <f t="shared" si="72"/>
        <v>0</v>
      </c>
      <c r="DA23" s="87">
        <f t="shared" si="73"/>
        <v>0</v>
      </c>
      <c r="DB23" s="87">
        <f t="shared" si="74"/>
        <v>0</v>
      </c>
      <c r="DC23" s="87">
        <f t="shared" si="75"/>
        <v>0</v>
      </c>
      <c r="DD23" s="87">
        <f t="shared" si="76"/>
        <v>0</v>
      </c>
      <c r="DE23" s="87">
        <f t="shared" si="77"/>
        <v>0</v>
      </c>
      <c r="DF23" s="87">
        <f t="shared" si="78"/>
        <v>0</v>
      </c>
      <c r="DG23" s="87">
        <f t="shared" si="79"/>
        <v>0</v>
      </c>
      <c r="DH23" s="87">
        <f t="shared" si="80"/>
        <v>0</v>
      </c>
      <c r="DI23" s="88">
        <f t="shared" si="81"/>
        <v>0</v>
      </c>
      <c r="DJ23" s="83">
        <f t="shared" si="82"/>
        <v>0</v>
      </c>
      <c r="DK23" s="151">
        <f t="shared" si="46"/>
        <v>0</v>
      </c>
      <c r="DL23" s="71"/>
      <c r="DM23" s="72"/>
    </row>
    <row r="24" spans="1:117" ht="12.75">
      <c r="A24" s="58" t="s">
        <v>16</v>
      </c>
      <c r="B24" s="53">
        <v>3697</v>
      </c>
      <c r="C24" s="45">
        <v>11662107</v>
      </c>
      <c r="D24" s="73">
        <v>3154.48</v>
      </c>
      <c r="E24" s="73">
        <v>95.1</v>
      </c>
      <c r="F24" s="135"/>
      <c r="G24" s="141">
        <v>481805.1</v>
      </c>
      <c r="H24" s="49">
        <v>818847.95</v>
      </c>
      <c r="I24" s="49">
        <v>46671.1</v>
      </c>
      <c r="J24" s="49">
        <v>0</v>
      </c>
      <c r="K24" s="49">
        <v>131546.55</v>
      </c>
      <c r="L24" s="49">
        <v>0</v>
      </c>
      <c r="M24" s="50">
        <f t="shared" si="0"/>
        <v>131546.55</v>
      </c>
      <c r="N24" s="49">
        <v>0</v>
      </c>
      <c r="O24" s="49">
        <v>35000</v>
      </c>
      <c r="P24" s="49">
        <v>20351.4</v>
      </c>
      <c r="Q24" s="49">
        <v>0</v>
      </c>
      <c r="R24" s="49">
        <v>15000</v>
      </c>
      <c r="S24" s="49">
        <v>0</v>
      </c>
      <c r="T24" s="49">
        <v>0</v>
      </c>
      <c r="U24" s="49">
        <v>0</v>
      </c>
      <c r="V24" s="49">
        <v>0</v>
      </c>
      <c r="W24" s="50">
        <f t="shared" si="49"/>
        <v>15000</v>
      </c>
      <c r="X24" s="49">
        <v>162184.6</v>
      </c>
      <c r="Y24" s="50">
        <f t="shared" si="50"/>
        <v>1711406.7</v>
      </c>
      <c r="Z24" s="49">
        <v>0</v>
      </c>
      <c r="AA24" s="49">
        <v>0</v>
      </c>
      <c r="AB24" s="49">
        <v>0</v>
      </c>
      <c r="AC24" s="49">
        <v>0</v>
      </c>
      <c r="AD24" s="49">
        <v>0</v>
      </c>
      <c r="AE24" s="50">
        <f t="shared" si="51"/>
        <v>0</v>
      </c>
      <c r="AF24" s="49">
        <v>0</v>
      </c>
      <c r="AG24" s="49">
        <v>540735.5</v>
      </c>
      <c r="AH24" s="49">
        <v>0</v>
      </c>
      <c r="AI24" s="49">
        <v>346576.05</v>
      </c>
      <c r="AJ24" s="49">
        <v>0</v>
      </c>
      <c r="AK24" s="49">
        <v>0</v>
      </c>
      <c r="AL24" s="49">
        <v>134079.55</v>
      </c>
      <c r="AM24" s="49">
        <v>0</v>
      </c>
      <c r="AN24" s="45">
        <v>0</v>
      </c>
      <c r="AO24" s="45">
        <v>0</v>
      </c>
      <c r="AP24" s="45">
        <v>0</v>
      </c>
      <c r="AQ24" s="45">
        <v>95525.25</v>
      </c>
      <c r="AR24" s="45">
        <v>0</v>
      </c>
      <c r="AS24" s="4">
        <f t="shared" si="52"/>
        <v>95525.25</v>
      </c>
      <c r="AT24" s="45">
        <v>162184.6</v>
      </c>
      <c r="AU24" s="4">
        <f t="shared" si="53"/>
        <v>1279100.9500000002</v>
      </c>
      <c r="AV24" s="45">
        <v>0</v>
      </c>
      <c r="AW24" s="45">
        <v>432305.75</v>
      </c>
      <c r="AX24" s="4">
        <f t="shared" si="54"/>
        <v>0</v>
      </c>
      <c r="AY24" s="49">
        <v>133900.85</v>
      </c>
      <c r="AZ24" s="49">
        <v>800950.3</v>
      </c>
      <c r="BA24" s="49">
        <v>0</v>
      </c>
      <c r="BB24" s="49">
        <v>0</v>
      </c>
      <c r="BC24" s="49">
        <v>4302.65</v>
      </c>
      <c r="BD24" s="49">
        <v>0</v>
      </c>
      <c r="BE24" s="49">
        <v>87774.3</v>
      </c>
      <c r="BF24" s="50">
        <f t="shared" si="55"/>
        <v>893027.2500000001</v>
      </c>
      <c r="BG24" s="49">
        <v>0</v>
      </c>
      <c r="BH24" s="49">
        <v>0</v>
      </c>
      <c r="BI24" s="49">
        <v>0</v>
      </c>
      <c r="BJ24" s="49">
        <v>0</v>
      </c>
      <c r="BK24" s="49">
        <v>0</v>
      </c>
      <c r="BL24" s="49">
        <v>0</v>
      </c>
      <c r="BM24" s="49">
        <v>56000</v>
      </c>
      <c r="BN24" s="49">
        <v>0</v>
      </c>
      <c r="BO24" s="50">
        <f t="shared" si="56"/>
        <v>56000</v>
      </c>
      <c r="BP24" s="49">
        <v>56000</v>
      </c>
      <c r="BQ24" s="49">
        <v>0</v>
      </c>
      <c r="BR24" s="49">
        <v>893027.25</v>
      </c>
      <c r="BS24" s="50">
        <f t="shared" si="57"/>
        <v>0</v>
      </c>
      <c r="BT24" s="45">
        <v>7197537.9</v>
      </c>
      <c r="BU24" s="45">
        <v>1014869.4</v>
      </c>
      <c r="BV24" s="45">
        <v>0</v>
      </c>
      <c r="BW24" s="45">
        <v>0</v>
      </c>
      <c r="BX24" s="4">
        <f t="shared" si="58"/>
        <v>8212407.300000001</v>
      </c>
      <c r="BY24" s="45">
        <v>1435190.9</v>
      </c>
      <c r="BZ24" s="45">
        <v>877663.8</v>
      </c>
      <c r="CA24" s="45">
        <v>5899552.6</v>
      </c>
      <c r="CB24" s="4">
        <f t="shared" si="59"/>
        <v>8212407.3</v>
      </c>
      <c r="CC24" s="4">
        <f t="shared" si="60"/>
        <v>0</v>
      </c>
      <c r="CD24" s="81">
        <f t="shared" si="61"/>
        <v>-300759.2</v>
      </c>
      <c r="CE24" s="83">
        <f t="shared" si="62"/>
        <v>-381284.45</v>
      </c>
      <c r="CF24" s="83">
        <f t="shared" si="63"/>
        <v>837027.25</v>
      </c>
      <c r="CG24" s="83">
        <f t="shared" si="35"/>
        <v>1021391.1000000001</v>
      </c>
      <c r="CH24" s="83">
        <f t="shared" si="64"/>
        <v>-360163.55000000005</v>
      </c>
      <c r="CI24" s="44">
        <f t="shared" si="65"/>
        <v>-228617.00000000006</v>
      </c>
      <c r="CJ24" s="66">
        <f t="shared" si="36"/>
        <v>-0.3593182898167294</v>
      </c>
      <c r="CK24" s="66">
        <f t="shared" si="37"/>
        <v>-0.45552214697908583</v>
      </c>
      <c r="CL24" s="148">
        <f t="shared" si="38"/>
        <v>-0.2944603688048584</v>
      </c>
      <c r="CM24" s="148">
        <f t="shared" si="39"/>
        <v>-0.3732991701220032</v>
      </c>
      <c r="CN24" s="148">
        <f t="shared" si="40"/>
        <v>-0.35262060732661565</v>
      </c>
      <c r="CO24" s="148">
        <f t="shared" si="41"/>
        <v>-0.22382905039998885</v>
      </c>
      <c r="CP24" s="148">
        <f t="shared" si="42"/>
        <v>0.11474591748309154</v>
      </c>
      <c r="CQ24" s="148">
        <f t="shared" si="43"/>
        <v>0.11474591748309154</v>
      </c>
      <c r="CR24" s="149">
        <f t="shared" si="44"/>
        <v>-15.112987167454639</v>
      </c>
      <c r="CS24" s="83">
        <f t="shared" si="45"/>
        <v>5762347</v>
      </c>
      <c r="CT24" s="87">
        <f t="shared" si="66"/>
        <v>1579860.15</v>
      </c>
      <c r="CU24" s="87">
        <f t="shared" si="67"/>
        <v>1279100.9500000002</v>
      </c>
      <c r="CV24" s="87">
        <f t="shared" si="68"/>
        <v>-300759.1999999997</v>
      </c>
      <c r="CW24" s="87">
        <f t="shared" si="69"/>
        <v>0</v>
      </c>
      <c r="CX24" s="87">
        <f t="shared" si="70"/>
        <v>-300759.1999999997</v>
      </c>
      <c r="CY24" s="87">
        <f t="shared" si="71"/>
        <v>-432305.7499999997</v>
      </c>
      <c r="CZ24" s="87">
        <f t="shared" si="72"/>
        <v>837027.25</v>
      </c>
      <c r="DA24" s="87">
        <f t="shared" si="73"/>
        <v>131546.55</v>
      </c>
      <c r="DB24" s="87">
        <f t="shared" si="74"/>
        <v>-1137786.4499999997</v>
      </c>
      <c r="DC24" s="87">
        <f t="shared" si="75"/>
        <v>-187546.55</v>
      </c>
      <c r="DD24" s="87">
        <f t="shared" si="76"/>
        <v>-432305.74999999977</v>
      </c>
      <c r="DE24" s="87">
        <f t="shared" si="77"/>
        <v>0</v>
      </c>
      <c r="DF24" s="87">
        <f t="shared" si="78"/>
        <v>1558.6548552880713</v>
      </c>
      <c r="DG24" s="87">
        <f t="shared" si="79"/>
        <v>-97.42048958615095</v>
      </c>
      <c r="DH24" s="87">
        <f t="shared" si="80"/>
        <v>0</v>
      </c>
      <c r="DI24" s="88">
        <f t="shared" si="81"/>
        <v>226.4071544495537</v>
      </c>
      <c r="DJ24" s="83">
        <f t="shared" si="82"/>
        <v>-307.75938598863934</v>
      </c>
      <c r="DK24" s="151">
        <f t="shared" si="46"/>
        <v>4884683.199999999</v>
      </c>
      <c r="DL24" s="74"/>
      <c r="DM24" s="75"/>
    </row>
    <row r="25" spans="1:117" ht="12.75">
      <c r="A25" s="59" t="s">
        <v>36</v>
      </c>
      <c r="B25" s="48">
        <v>1808</v>
      </c>
      <c r="C25" s="4">
        <v>3992876</v>
      </c>
      <c r="D25" s="76">
        <v>2208.45</v>
      </c>
      <c r="E25" s="76">
        <v>66.58</v>
      </c>
      <c r="F25" s="11"/>
      <c r="G25" s="140">
        <v>73086.2</v>
      </c>
      <c r="H25" s="50">
        <v>88260.75</v>
      </c>
      <c r="I25" s="50">
        <v>61548.85</v>
      </c>
      <c r="J25" s="50">
        <v>0</v>
      </c>
      <c r="K25" s="50">
        <v>80321</v>
      </c>
      <c r="L25" s="50">
        <v>0</v>
      </c>
      <c r="M25" s="50">
        <f t="shared" si="0"/>
        <v>80321</v>
      </c>
      <c r="N25" s="50">
        <v>0</v>
      </c>
      <c r="O25" s="50">
        <v>0</v>
      </c>
      <c r="P25" s="50">
        <v>68933.5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0">
        <f t="shared" si="49"/>
        <v>0</v>
      </c>
      <c r="X25" s="50">
        <v>1604</v>
      </c>
      <c r="Y25" s="50">
        <f t="shared" si="50"/>
        <v>373754.30000000005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f t="shared" si="51"/>
        <v>0</v>
      </c>
      <c r="AF25" s="50">
        <v>12942.4</v>
      </c>
      <c r="AG25" s="50">
        <v>251829.65</v>
      </c>
      <c r="AH25" s="50">
        <v>0</v>
      </c>
      <c r="AI25" s="50">
        <v>26324.5</v>
      </c>
      <c r="AJ25" s="50">
        <v>0</v>
      </c>
      <c r="AK25" s="50">
        <v>0</v>
      </c>
      <c r="AL25" s="50">
        <v>780</v>
      </c>
      <c r="AM25" s="50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f t="shared" si="52"/>
        <v>0</v>
      </c>
      <c r="AT25" s="4">
        <v>0</v>
      </c>
      <c r="AU25" s="4">
        <f t="shared" si="53"/>
        <v>291876.55</v>
      </c>
      <c r="AV25" s="4">
        <v>0</v>
      </c>
      <c r="AW25" s="4">
        <v>81877.75</v>
      </c>
      <c r="AX25" s="4">
        <f t="shared" si="54"/>
        <v>0</v>
      </c>
      <c r="AY25" s="50">
        <v>131190.95</v>
      </c>
      <c r="AZ25" s="50">
        <v>2206.65</v>
      </c>
      <c r="BA25" s="50">
        <v>0</v>
      </c>
      <c r="BB25" s="50">
        <v>0</v>
      </c>
      <c r="BC25" s="50">
        <v>20320</v>
      </c>
      <c r="BD25" s="50">
        <v>0</v>
      </c>
      <c r="BE25" s="50">
        <v>0</v>
      </c>
      <c r="BF25" s="50">
        <f t="shared" si="55"/>
        <v>22526.65</v>
      </c>
      <c r="BG25" s="50">
        <v>0</v>
      </c>
      <c r="BH25" s="50">
        <v>0</v>
      </c>
      <c r="BI25" s="50">
        <v>0</v>
      </c>
      <c r="BJ25" s="50">
        <v>0</v>
      </c>
      <c r="BK25" s="50">
        <v>0</v>
      </c>
      <c r="BL25" s="50">
        <v>0</v>
      </c>
      <c r="BM25" s="50">
        <v>0</v>
      </c>
      <c r="BN25" s="50">
        <v>0</v>
      </c>
      <c r="BO25" s="50">
        <f t="shared" si="56"/>
        <v>0</v>
      </c>
      <c r="BP25" s="50">
        <v>0</v>
      </c>
      <c r="BQ25" s="50">
        <v>0</v>
      </c>
      <c r="BR25" s="50">
        <v>22526.65</v>
      </c>
      <c r="BS25" s="50">
        <f t="shared" si="57"/>
        <v>0</v>
      </c>
      <c r="BT25" s="4">
        <v>6661233.15</v>
      </c>
      <c r="BU25" s="4">
        <v>376376.3</v>
      </c>
      <c r="BV25" s="4">
        <v>0</v>
      </c>
      <c r="BW25" s="4">
        <v>0</v>
      </c>
      <c r="BX25" s="4">
        <f t="shared" si="58"/>
        <v>7037609.45</v>
      </c>
      <c r="BY25" s="4">
        <v>857838.12</v>
      </c>
      <c r="BZ25" s="4">
        <v>216131.6</v>
      </c>
      <c r="CA25" s="4">
        <v>5963639.73</v>
      </c>
      <c r="CB25" s="4">
        <f t="shared" si="59"/>
        <v>7037609.45</v>
      </c>
      <c r="CC25" s="4">
        <f t="shared" si="60"/>
        <v>0</v>
      </c>
      <c r="CD25" s="81">
        <f t="shared" si="61"/>
        <v>-1556.75</v>
      </c>
      <c r="CE25" s="83">
        <f t="shared" si="62"/>
        <v>-1556.75</v>
      </c>
      <c r="CF25" s="83">
        <f t="shared" si="63"/>
        <v>22526.65</v>
      </c>
      <c r="CG25" s="83">
        <f t="shared" si="35"/>
        <v>291876.55</v>
      </c>
      <c r="CH25" s="83">
        <f t="shared" si="64"/>
        <v>-59089.84999999998</v>
      </c>
      <c r="CI25" s="44">
        <f t="shared" si="65"/>
        <v>21231.150000000023</v>
      </c>
      <c r="CJ25" s="66">
        <f t="shared" si="36"/>
        <v>-0.0691070354446844</v>
      </c>
      <c r="CK25" s="66">
        <f t="shared" si="37"/>
        <v>-0.0691070354446844</v>
      </c>
      <c r="CL25" s="148">
        <f t="shared" si="38"/>
        <v>-0.005333590519690602</v>
      </c>
      <c r="CM25" s="148">
        <f t="shared" si="39"/>
        <v>-0.005333590519690602</v>
      </c>
      <c r="CN25" s="148">
        <f t="shared" si="40"/>
        <v>-0.2024480897831634</v>
      </c>
      <c r="CO25" s="148">
        <f t="shared" si="41"/>
        <v>0.07274017045905204</v>
      </c>
      <c r="CP25" s="148">
        <f t="shared" si="42"/>
        <v>0.1758736038071607</v>
      </c>
      <c r="CQ25" s="148">
        <f t="shared" si="43"/>
        <v>0.1758736038071607</v>
      </c>
      <c r="CR25" s="149">
        <f t="shared" si="44"/>
        <v>-3727.891459771961</v>
      </c>
      <c r="CS25" s="83">
        <f t="shared" si="45"/>
        <v>5803395.03</v>
      </c>
      <c r="CT25" s="87">
        <f t="shared" si="66"/>
        <v>293433.30000000005</v>
      </c>
      <c r="CU25" s="87">
        <f t="shared" si="67"/>
        <v>291876.55</v>
      </c>
      <c r="CV25" s="87">
        <f t="shared" si="68"/>
        <v>-1556.7500000000582</v>
      </c>
      <c r="CW25" s="87">
        <f t="shared" si="69"/>
        <v>0</v>
      </c>
      <c r="CX25" s="87">
        <f t="shared" si="70"/>
        <v>-1556.7500000000582</v>
      </c>
      <c r="CY25" s="87">
        <f t="shared" si="71"/>
        <v>-81877.75000000006</v>
      </c>
      <c r="CZ25" s="87">
        <f t="shared" si="72"/>
        <v>22526.65</v>
      </c>
      <c r="DA25" s="87">
        <f t="shared" si="73"/>
        <v>80321</v>
      </c>
      <c r="DB25" s="87">
        <f t="shared" si="74"/>
        <v>-24083.40000000006</v>
      </c>
      <c r="DC25" s="87">
        <f t="shared" si="75"/>
        <v>-80321</v>
      </c>
      <c r="DD25" s="87">
        <f t="shared" si="76"/>
        <v>-81877.75000000006</v>
      </c>
      <c r="DE25" s="87">
        <f t="shared" si="77"/>
        <v>0</v>
      </c>
      <c r="DF25" s="87">
        <f t="shared" si="78"/>
        <v>3209.842383849558</v>
      </c>
      <c r="DG25" s="87">
        <f t="shared" si="79"/>
        <v>-32.682439159292024</v>
      </c>
      <c r="DH25" s="87">
        <f t="shared" si="80"/>
        <v>0</v>
      </c>
      <c r="DI25" s="88">
        <f t="shared" si="81"/>
        <v>12.459430309734515</v>
      </c>
      <c r="DJ25" s="83">
        <f t="shared" si="82"/>
        <v>-13.320464601769945</v>
      </c>
      <c r="DK25" s="151">
        <f t="shared" si="46"/>
        <v>5587263.430000001</v>
      </c>
      <c r="DL25" s="71"/>
      <c r="DM25" s="72"/>
    </row>
    <row r="26" spans="1:117" ht="12.75">
      <c r="A26" s="58" t="s">
        <v>17</v>
      </c>
      <c r="B26" s="53">
        <v>415</v>
      </c>
      <c r="C26" s="45">
        <v>1002945</v>
      </c>
      <c r="D26" s="73">
        <v>2416.73</v>
      </c>
      <c r="E26" s="73">
        <v>72.86</v>
      </c>
      <c r="F26" s="135"/>
      <c r="G26" s="141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50">
        <f t="shared" si="0"/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50">
        <f t="shared" si="49"/>
        <v>0</v>
      </c>
      <c r="X26" s="49">
        <v>0</v>
      </c>
      <c r="Y26" s="50">
        <f t="shared" si="50"/>
        <v>0</v>
      </c>
      <c r="Z26" s="49">
        <v>0</v>
      </c>
      <c r="AA26" s="49">
        <v>0</v>
      </c>
      <c r="AB26" s="49">
        <v>0</v>
      </c>
      <c r="AC26" s="49">
        <v>0</v>
      </c>
      <c r="AD26" s="49">
        <v>0</v>
      </c>
      <c r="AE26" s="50">
        <f t="shared" si="51"/>
        <v>0</v>
      </c>
      <c r="AF26" s="49">
        <v>0</v>
      </c>
      <c r="AG26" s="49">
        <v>0</v>
      </c>
      <c r="AH26" s="49">
        <v>0</v>
      </c>
      <c r="AI26" s="49">
        <v>0</v>
      </c>
      <c r="AJ26" s="49">
        <v>0</v>
      </c>
      <c r="AK26" s="49">
        <v>0</v>
      </c>
      <c r="AL26" s="49">
        <v>0</v>
      </c>
      <c r="AM26" s="49">
        <v>0</v>
      </c>
      <c r="AN26" s="45">
        <v>0</v>
      </c>
      <c r="AO26" s="45">
        <v>0</v>
      </c>
      <c r="AP26" s="45">
        <v>0</v>
      </c>
      <c r="AQ26" s="45">
        <v>0</v>
      </c>
      <c r="AR26" s="45">
        <v>0</v>
      </c>
      <c r="AS26" s="4">
        <f t="shared" si="52"/>
        <v>0</v>
      </c>
      <c r="AT26" s="45">
        <v>0</v>
      </c>
      <c r="AU26" s="4">
        <f t="shared" si="53"/>
        <v>0</v>
      </c>
      <c r="AV26" s="45">
        <v>0</v>
      </c>
      <c r="AW26" s="45">
        <v>0</v>
      </c>
      <c r="AX26" s="4">
        <f t="shared" si="54"/>
        <v>0</v>
      </c>
      <c r="AY26" s="49">
        <v>0</v>
      </c>
      <c r="AZ26" s="49">
        <v>0</v>
      </c>
      <c r="BA26" s="49">
        <v>0</v>
      </c>
      <c r="BB26" s="49">
        <v>0</v>
      </c>
      <c r="BC26" s="49">
        <v>0</v>
      </c>
      <c r="BD26" s="49">
        <v>0</v>
      </c>
      <c r="BE26" s="49">
        <v>0</v>
      </c>
      <c r="BF26" s="50">
        <f t="shared" si="55"/>
        <v>0</v>
      </c>
      <c r="BG26" s="49">
        <v>0</v>
      </c>
      <c r="BH26" s="49">
        <v>0</v>
      </c>
      <c r="BI26" s="49">
        <v>0</v>
      </c>
      <c r="BJ26" s="49">
        <v>0</v>
      </c>
      <c r="BK26" s="49">
        <v>0</v>
      </c>
      <c r="BL26" s="49">
        <v>0</v>
      </c>
      <c r="BM26" s="49">
        <v>0</v>
      </c>
      <c r="BN26" s="49">
        <v>0</v>
      </c>
      <c r="BO26" s="50">
        <f t="shared" si="56"/>
        <v>0</v>
      </c>
      <c r="BP26" s="49">
        <v>0</v>
      </c>
      <c r="BQ26" s="49">
        <v>0</v>
      </c>
      <c r="BR26" s="49">
        <v>0</v>
      </c>
      <c r="BS26" s="50">
        <f t="shared" si="57"/>
        <v>0</v>
      </c>
      <c r="BT26" s="45">
        <v>0</v>
      </c>
      <c r="BU26" s="45">
        <v>0</v>
      </c>
      <c r="BV26" s="45">
        <v>0</v>
      </c>
      <c r="BW26" s="45">
        <v>0</v>
      </c>
      <c r="BX26" s="4">
        <f t="shared" si="58"/>
        <v>0</v>
      </c>
      <c r="BY26" s="45">
        <v>0</v>
      </c>
      <c r="BZ26" s="45">
        <v>0</v>
      </c>
      <c r="CA26" s="45">
        <v>0</v>
      </c>
      <c r="CB26" s="4">
        <f t="shared" si="59"/>
        <v>0</v>
      </c>
      <c r="CC26" s="4">
        <f t="shared" si="60"/>
        <v>0</v>
      </c>
      <c r="CD26" s="81">
        <f t="shared" si="61"/>
        <v>0</v>
      </c>
      <c r="CE26" s="83">
        <f t="shared" si="62"/>
        <v>0</v>
      </c>
      <c r="CF26" s="83">
        <f t="shared" si="63"/>
        <v>0</v>
      </c>
      <c r="CG26" s="83">
        <f t="shared" si="35"/>
        <v>0</v>
      </c>
      <c r="CH26" s="83">
        <f t="shared" si="64"/>
        <v>0</v>
      </c>
      <c r="CI26" s="44">
        <f t="shared" si="65"/>
        <v>0</v>
      </c>
      <c r="CJ26" s="66" t="str">
        <f t="shared" si="36"/>
        <v>-</v>
      </c>
      <c r="CK26" s="66" t="str">
        <f t="shared" si="37"/>
        <v>-</v>
      </c>
      <c r="CL26" s="148" t="str">
        <f t="shared" si="38"/>
        <v>-</v>
      </c>
      <c r="CM26" s="148" t="str">
        <f t="shared" si="39"/>
        <v>-</v>
      </c>
      <c r="CN26" s="148" t="str">
        <f t="shared" si="40"/>
        <v>-</v>
      </c>
      <c r="CO26" s="148" t="str">
        <f t="shared" si="41"/>
        <v>-</v>
      </c>
      <c r="CP26" s="148" t="str">
        <f t="shared" si="42"/>
        <v>-</v>
      </c>
      <c r="CQ26" s="148" t="str">
        <f t="shared" si="43"/>
        <v>-</v>
      </c>
      <c r="CR26" s="149" t="str">
        <f t="shared" si="44"/>
        <v>-</v>
      </c>
      <c r="CS26" s="83">
        <f t="shared" si="45"/>
        <v>0</v>
      </c>
      <c r="CT26" s="87">
        <f t="shared" si="66"/>
        <v>0</v>
      </c>
      <c r="CU26" s="87">
        <f t="shared" si="67"/>
        <v>0</v>
      </c>
      <c r="CV26" s="87">
        <f t="shared" si="68"/>
        <v>0</v>
      </c>
      <c r="CW26" s="87">
        <f t="shared" si="69"/>
        <v>0</v>
      </c>
      <c r="CX26" s="87">
        <f t="shared" si="70"/>
        <v>0</v>
      </c>
      <c r="CY26" s="87">
        <f t="shared" si="71"/>
        <v>0</v>
      </c>
      <c r="CZ26" s="87">
        <f t="shared" si="72"/>
        <v>0</v>
      </c>
      <c r="DA26" s="87">
        <f t="shared" si="73"/>
        <v>0</v>
      </c>
      <c r="DB26" s="87">
        <f t="shared" si="74"/>
        <v>0</v>
      </c>
      <c r="DC26" s="87">
        <f t="shared" si="75"/>
        <v>0</v>
      </c>
      <c r="DD26" s="87">
        <f t="shared" si="76"/>
        <v>0</v>
      </c>
      <c r="DE26" s="87">
        <f t="shared" si="77"/>
        <v>0</v>
      </c>
      <c r="DF26" s="87">
        <f t="shared" si="78"/>
        <v>0</v>
      </c>
      <c r="DG26" s="87">
        <f t="shared" si="79"/>
        <v>0</v>
      </c>
      <c r="DH26" s="87">
        <f t="shared" si="80"/>
        <v>0</v>
      </c>
      <c r="DI26" s="88">
        <f t="shared" si="81"/>
        <v>0</v>
      </c>
      <c r="DJ26" s="83">
        <f t="shared" si="82"/>
        <v>0</v>
      </c>
      <c r="DK26" s="151">
        <f t="shared" si="46"/>
        <v>0</v>
      </c>
      <c r="DL26" s="74"/>
      <c r="DM26" s="75"/>
    </row>
    <row r="27" spans="1:117" ht="12.75">
      <c r="A27" s="59" t="s">
        <v>18</v>
      </c>
      <c r="B27" s="48">
        <v>607</v>
      </c>
      <c r="C27" s="4">
        <v>1791676</v>
      </c>
      <c r="D27" s="76">
        <v>2951.69</v>
      </c>
      <c r="E27" s="76">
        <v>88.99</v>
      </c>
      <c r="F27" s="11"/>
      <c r="G27" s="14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f t="shared" si="0"/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0</v>
      </c>
      <c r="U27" s="50">
        <v>0</v>
      </c>
      <c r="V27" s="50">
        <v>0</v>
      </c>
      <c r="W27" s="50">
        <f t="shared" si="49"/>
        <v>0</v>
      </c>
      <c r="X27" s="50">
        <v>0</v>
      </c>
      <c r="Y27" s="50">
        <f t="shared" si="50"/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50">
        <f t="shared" si="51"/>
        <v>0</v>
      </c>
      <c r="AF27" s="50">
        <v>0</v>
      </c>
      <c r="AG27" s="50">
        <v>0</v>
      </c>
      <c r="AH27" s="50">
        <v>0</v>
      </c>
      <c r="AI27" s="50">
        <v>0</v>
      </c>
      <c r="AJ27" s="50">
        <v>0</v>
      </c>
      <c r="AK27" s="50">
        <v>0</v>
      </c>
      <c r="AL27" s="50">
        <v>0</v>
      </c>
      <c r="AM27" s="50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f t="shared" si="52"/>
        <v>0</v>
      </c>
      <c r="AT27" s="4">
        <v>0</v>
      </c>
      <c r="AU27" s="4">
        <f t="shared" si="53"/>
        <v>0</v>
      </c>
      <c r="AV27" s="4">
        <v>0</v>
      </c>
      <c r="AW27" s="4">
        <v>0</v>
      </c>
      <c r="AX27" s="4">
        <f t="shared" si="54"/>
        <v>0</v>
      </c>
      <c r="AY27" s="50">
        <v>0</v>
      </c>
      <c r="AZ27" s="50">
        <v>0</v>
      </c>
      <c r="BA27" s="50">
        <v>0</v>
      </c>
      <c r="BB27" s="50">
        <v>0</v>
      </c>
      <c r="BC27" s="50">
        <v>0</v>
      </c>
      <c r="BD27" s="50">
        <v>0</v>
      </c>
      <c r="BE27" s="50">
        <v>0</v>
      </c>
      <c r="BF27" s="50">
        <f t="shared" si="55"/>
        <v>0</v>
      </c>
      <c r="BG27" s="50">
        <v>0</v>
      </c>
      <c r="BH27" s="50">
        <v>0</v>
      </c>
      <c r="BI27" s="50">
        <v>0</v>
      </c>
      <c r="BJ27" s="50">
        <v>0</v>
      </c>
      <c r="BK27" s="50">
        <v>0</v>
      </c>
      <c r="BL27" s="50">
        <v>0</v>
      </c>
      <c r="BM27" s="50">
        <v>0</v>
      </c>
      <c r="BN27" s="50">
        <v>0</v>
      </c>
      <c r="BO27" s="50">
        <f t="shared" si="56"/>
        <v>0</v>
      </c>
      <c r="BP27" s="50">
        <v>0</v>
      </c>
      <c r="BQ27" s="50">
        <v>0</v>
      </c>
      <c r="BR27" s="50">
        <v>0</v>
      </c>
      <c r="BS27" s="50">
        <f t="shared" si="57"/>
        <v>0</v>
      </c>
      <c r="BT27" s="4">
        <v>0</v>
      </c>
      <c r="BU27" s="4">
        <v>0</v>
      </c>
      <c r="BV27" s="4">
        <v>0</v>
      </c>
      <c r="BW27" s="4">
        <v>0</v>
      </c>
      <c r="BX27" s="4">
        <f t="shared" si="58"/>
        <v>0</v>
      </c>
      <c r="BY27" s="4">
        <v>0</v>
      </c>
      <c r="BZ27" s="4">
        <v>0</v>
      </c>
      <c r="CA27" s="4">
        <v>0</v>
      </c>
      <c r="CB27" s="4">
        <f t="shared" si="59"/>
        <v>0</v>
      </c>
      <c r="CC27" s="4">
        <f t="shared" si="60"/>
        <v>0</v>
      </c>
      <c r="CD27" s="81">
        <f t="shared" si="61"/>
        <v>0</v>
      </c>
      <c r="CE27" s="83">
        <f t="shared" si="62"/>
        <v>0</v>
      </c>
      <c r="CF27" s="83">
        <f t="shared" si="63"/>
        <v>0</v>
      </c>
      <c r="CG27" s="83">
        <f t="shared" si="35"/>
        <v>0</v>
      </c>
      <c r="CH27" s="83">
        <f t="shared" si="64"/>
        <v>0</v>
      </c>
      <c r="CI27" s="44">
        <f t="shared" si="65"/>
        <v>0</v>
      </c>
      <c r="CJ27" s="66" t="str">
        <f t="shared" si="36"/>
        <v>-</v>
      </c>
      <c r="CK27" s="66" t="str">
        <f t="shared" si="37"/>
        <v>-</v>
      </c>
      <c r="CL27" s="148" t="str">
        <f t="shared" si="38"/>
        <v>-</v>
      </c>
      <c r="CM27" s="148" t="str">
        <f t="shared" si="39"/>
        <v>-</v>
      </c>
      <c r="CN27" s="148" t="str">
        <f t="shared" si="40"/>
        <v>-</v>
      </c>
      <c r="CO27" s="148" t="str">
        <f t="shared" si="41"/>
        <v>-</v>
      </c>
      <c r="CP27" s="148" t="str">
        <f t="shared" si="42"/>
        <v>-</v>
      </c>
      <c r="CQ27" s="148" t="str">
        <f t="shared" si="43"/>
        <v>-</v>
      </c>
      <c r="CR27" s="149" t="str">
        <f t="shared" si="44"/>
        <v>-</v>
      </c>
      <c r="CS27" s="83">
        <f t="shared" si="45"/>
        <v>0</v>
      </c>
      <c r="CT27" s="87">
        <f t="shared" si="66"/>
        <v>0</v>
      </c>
      <c r="CU27" s="87">
        <f t="shared" si="67"/>
        <v>0</v>
      </c>
      <c r="CV27" s="87">
        <f t="shared" si="68"/>
        <v>0</v>
      </c>
      <c r="CW27" s="87">
        <f t="shared" si="69"/>
        <v>0</v>
      </c>
      <c r="CX27" s="87">
        <f t="shared" si="70"/>
        <v>0</v>
      </c>
      <c r="CY27" s="87">
        <f t="shared" si="71"/>
        <v>0</v>
      </c>
      <c r="CZ27" s="87">
        <f t="shared" si="72"/>
        <v>0</v>
      </c>
      <c r="DA27" s="87">
        <f t="shared" si="73"/>
        <v>0</v>
      </c>
      <c r="DB27" s="87">
        <f t="shared" si="74"/>
        <v>0</v>
      </c>
      <c r="DC27" s="87">
        <f t="shared" si="75"/>
        <v>0</v>
      </c>
      <c r="DD27" s="87">
        <f t="shared" si="76"/>
        <v>0</v>
      </c>
      <c r="DE27" s="87">
        <f t="shared" si="77"/>
        <v>0</v>
      </c>
      <c r="DF27" s="87">
        <f t="shared" si="78"/>
        <v>0</v>
      </c>
      <c r="DG27" s="87">
        <f t="shared" si="79"/>
        <v>0</v>
      </c>
      <c r="DH27" s="87">
        <f t="shared" si="80"/>
        <v>0</v>
      </c>
      <c r="DI27" s="88">
        <f t="shared" si="81"/>
        <v>0</v>
      </c>
      <c r="DJ27" s="83">
        <f t="shared" si="82"/>
        <v>0</v>
      </c>
      <c r="DK27" s="151">
        <f t="shared" si="46"/>
        <v>0</v>
      </c>
      <c r="DL27" s="71"/>
      <c r="DM27" s="72"/>
    </row>
    <row r="28" spans="1:117" ht="12.75">
      <c r="A28" s="58" t="s">
        <v>19</v>
      </c>
      <c r="B28" s="53">
        <v>441</v>
      </c>
      <c r="C28" s="45">
        <v>811825</v>
      </c>
      <c r="D28" s="73">
        <v>1840.87</v>
      </c>
      <c r="E28" s="73">
        <v>55.5</v>
      </c>
      <c r="F28" s="135"/>
      <c r="G28" s="141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50">
        <f t="shared" si="0"/>
        <v>0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  <c r="T28" s="49">
        <v>0</v>
      </c>
      <c r="U28" s="49">
        <v>0</v>
      </c>
      <c r="V28" s="49">
        <v>0</v>
      </c>
      <c r="W28" s="50">
        <f t="shared" si="49"/>
        <v>0</v>
      </c>
      <c r="X28" s="49">
        <v>0</v>
      </c>
      <c r="Y28" s="50">
        <f t="shared" si="50"/>
        <v>0</v>
      </c>
      <c r="Z28" s="49">
        <v>0</v>
      </c>
      <c r="AA28" s="49">
        <v>0</v>
      </c>
      <c r="AB28" s="49">
        <v>0</v>
      </c>
      <c r="AC28" s="49">
        <v>0</v>
      </c>
      <c r="AD28" s="49">
        <v>0</v>
      </c>
      <c r="AE28" s="50">
        <f t="shared" si="51"/>
        <v>0</v>
      </c>
      <c r="AF28" s="49">
        <v>0</v>
      </c>
      <c r="AG28" s="49">
        <v>0</v>
      </c>
      <c r="AH28" s="49">
        <v>0</v>
      </c>
      <c r="AI28" s="49">
        <v>0</v>
      </c>
      <c r="AJ28" s="49">
        <v>0</v>
      </c>
      <c r="AK28" s="49">
        <v>0</v>
      </c>
      <c r="AL28" s="49">
        <v>0</v>
      </c>
      <c r="AM28" s="49">
        <v>0</v>
      </c>
      <c r="AN28" s="45">
        <v>0</v>
      </c>
      <c r="AO28" s="45">
        <v>0</v>
      </c>
      <c r="AP28" s="45">
        <v>0</v>
      </c>
      <c r="AQ28" s="45">
        <v>0</v>
      </c>
      <c r="AR28" s="45">
        <v>0</v>
      </c>
      <c r="AS28" s="4">
        <f t="shared" si="52"/>
        <v>0</v>
      </c>
      <c r="AT28" s="45">
        <v>0</v>
      </c>
      <c r="AU28" s="4">
        <f t="shared" si="53"/>
        <v>0</v>
      </c>
      <c r="AV28" s="45">
        <v>0</v>
      </c>
      <c r="AW28" s="45">
        <v>0</v>
      </c>
      <c r="AX28" s="4">
        <f t="shared" si="54"/>
        <v>0</v>
      </c>
      <c r="AY28" s="49">
        <v>0</v>
      </c>
      <c r="AZ28" s="49">
        <v>0</v>
      </c>
      <c r="BA28" s="49">
        <v>0</v>
      </c>
      <c r="BB28" s="49">
        <v>0</v>
      </c>
      <c r="BC28" s="49">
        <v>0</v>
      </c>
      <c r="BD28" s="49">
        <v>0</v>
      </c>
      <c r="BE28" s="49">
        <v>0</v>
      </c>
      <c r="BF28" s="50">
        <f t="shared" si="55"/>
        <v>0</v>
      </c>
      <c r="BG28" s="49">
        <v>0</v>
      </c>
      <c r="BH28" s="49">
        <v>0</v>
      </c>
      <c r="BI28" s="49">
        <v>0</v>
      </c>
      <c r="BJ28" s="49">
        <v>0</v>
      </c>
      <c r="BK28" s="49">
        <v>0</v>
      </c>
      <c r="BL28" s="49">
        <v>0</v>
      </c>
      <c r="BM28" s="49">
        <v>0</v>
      </c>
      <c r="BN28" s="49">
        <v>0</v>
      </c>
      <c r="BO28" s="50">
        <f t="shared" si="56"/>
        <v>0</v>
      </c>
      <c r="BP28" s="49">
        <v>0</v>
      </c>
      <c r="BQ28" s="49">
        <v>0</v>
      </c>
      <c r="BR28" s="49">
        <v>0</v>
      </c>
      <c r="BS28" s="50">
        <f t="shared" si="57"/>
        <v>0</v>
      </c>
      <c r="BT28" s="45">
        <v>0</v>
      </c>
      <c r="BU28" s="45">
        <v>0</v>
      </c>
      <c r="BV28" s="45">
        <v>0</v>
      </c>
      <c r="BW28" s="45">
        <v>0</v>
      </c>
      <c r="BX28" s="4">
        <f t="shared" si="58"/>
        <v>0</v>
      </c>
      <c r="BY28" s="45">
        <v>0</v>
      </c>
      <c r="BZ28" s="45">
        <v>0</v>
      </c>
      <c r="CA28" s="45">
        <v>0</v>
      </c>
      <c r="CB28" s="4">
        <f t="shared" si="59"/>
        <v>0</v>
      </c>
      <c r="CC28" s="4">
        <f t="shared" si="60"/>
        <v>0</v>
      </c>
      <c r="CD28" s="81">
        <f t="shared" si="61"/>
        <v>0</v>
      </c>
      <c r="CE28" s="83">
        <f t="shared" si="62"/>
        <v>0</v>
      </c>
      <c r="CF28" s="83">
        <f t="shared" si="63"/>
        <v>0</v>
      </c>
      <c r="CG28" s="83">
        <f t="shared" si="35"/>
        <v>0</v>
      </c>
      <c r="CH28" s="83">
        <f t="shared" si="64"/>
        <v>0</v>
      </c>
      <c r="CI28" s="44">
        <f t="shared" si="65"/>
        <v>0</v>
      </c>
      <c r="CJ28" s="66" t="str">
        <f t="shared" si="36"/>
        <v>-</v>
      </c>
      <c r="CK28" s="66" t="str">
        <f t="shared" si="37"/>
        <v>-</v>
      </c>
      <c r="CL28" s="148" t="str">
        <f t="shared" si="38"/>
        <v>-</v>
      </c>
      <c r="CM28" s="148" t="str">
        <f t="shared" si="39"/>
        <v>-</v>
      </c>
      <c r="CN28" s="148" t="str">
        <f t="shared" si="40"/>
        <v>-</v>
      </c>
      <c r="CO28" s="148" t="str">
        <f t="shared" si="41"/>
        <v>-</v>
      </c>
      <c r="CP28" s="148" t="str">
        <f t="shared" si="42"/>
        <v>-</v>
      </c>
      <c r="CQ28" s="148" t="str">
        <f t="shared" si="43"/>
        <v>-</v>
      </c>
      <c r="CR28" s="149" t="str">
        <f t="shared" si="44"/>
        <v>-</v>
      </c>
      <c r="CS28" s="83">
        <f t="shared" si="45"/>
        <v>0</v>
      </c>
      <c r="CT28" s="87">
        <f t="shared" si="66"/>
        <v>0</v>
      </c>
      <c r="CU28" s="87">
        <f t="shared" si="67"/>
        <v>0</v>
      </c>
      <c r="CV28" s="87">
        <f t="shared" si="68"/>
        <v>0</v>
      </c>
      <c r="CW28" s="87">
        <f t="shared" si="69"/>
        <v>0</v>
      </c>
      <c r="CX28" s="87">
        <f t="shared" si="70"/>
        <v>0</v>
      </c>
      <c r="CY28" s="87">
        <f t="shared" si="71"/>
        <v>0</v>
      </c>
      <c r="CZ28" s="87">
        <f t="shared" si="72"/>
        <v>0</v>
      </c>
      <c r="DA28" s="87">
        <f t="shared" si="73"/>
        <v>0</v>
      </c>
      <c r="DB28" s="87">
        <f t="shared" si="74"/>
        <v>0</v>
      </c>
      <c r="DC28" s="87">
        <f t="shared" si="75"/>
        <v>0</v>
      </c>
      <c r="DD28" s="87">
        <f t="shared" si="76"/>
        <v>0</v>
      </c>
      <c r="DE28" s="87">
        <f t="shared" si="77"/>
        <v>0</v>
      </c>
      <c r="DF28" s="87">
        <f t="shared" si="78"/>
        <v>0</v>
      </c>
      <c r="DG28" s="87">
        <f t="shared" si="79"/>
        <v>0</v>
      </c>
      <c r="DH28" s="87">
        <f t="shared" si="80"/>
        <v>0</v>
      </c>
      <c r="DI28" s="88">
        <f t="shared" si="81"/>
        <v>0</v>
      </c>
      <c r="DJ28" s="83">
        <f t="shared" si="82"/>
        <v>0</v>
      </c>
      <c r="DK28" s="151">
        <f t="shared" si="46"/>
        <v>0</v>
      </c>
      <c r="DL28" s="74"/>
      <c r="DM28" s="75"/>
    </row>
    <row r="29" spans="1:117" ht="12.75">
      <c r="A29" s="59" t="s">
        <v>21</v>
      </c>
      <c r="B29" s="48">
        <v>2623</v>
      </c>
      <c r="C29" s="4">
        <v>9612483</v>
      </c>
      <c r="D29" s="76">
        <v>3664.69</v>
      </c>
      <c r="E29" s="76">
        <v>110.49</v>
      </c>
      <c r="F29" s="11"/>
      <c r="G29" s="14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f t="shared" si="0"/>
        <v>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50">
        <v>0</v>
      </c>
      <c r="V29" s="50">
        <v>0</v>
      </c>
      <c r="W29" s="50">
        <f t="shared" si="49"/>
        <v>0</v>
      </c>
      <c r="X29" s="50">
        <v>0</v>
      </c>
      <c r="Y29" s="50">
        <f t="shared" si="50"/>
        <v>0</v>
      </c>
      <c r="Z29" s="50">
        <v>0</v>
      </c>
      <c r="AA29" s="50">
        <v>0</v>
      </c>
      <c r="AB29" s="50">
        <v>0</v>
      </c>
      <c r="AC29" s="50">
        <v>0</v>
      </c>
      <c r="AD29" s="50">
        <v>0</v>
      </c>
      <c r="AE29" s="50">
        <f t="shared" si="51"/>
        <v>0</v>
      </c>
      <c r="AF29" s="50">
        <v>0</v>
      </c>
      <c r="AG29" s="50">
        <v>0</v>
      </c>
      <c r="AH29" s="50">
        <v>0</v>
      </c>
      <c r="AI29" s="50">
        <v>0</v>
      </c>
      <c r="AJ29" s="50">
        <v>0</v>
      </c>
      <c r="AK29" s="50">
        <v>0</v>
      </c>
      <c r="AL29" s="50">
        <v>0</v>
      </c>
      <c r="AM29" s="50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f t="shared" si="52"/>
        <v>0</v>
      </c>
      <c r="AT29" s="4">
        <v>0</v>
      </c>
      <c r="AU29" s="4">
        <f t="shared" si="53"/>
        <v>0</v>
      </c>
      <c r="AV29" s="4">
        <v>0</v>
      </c>
      <c r="AW29" s="4">
        <v>0</v>
      </c>
      <c r="AX29" s="4">
        <f t="shared" si="54"/>
        <v>0</v>
      </c>
      <c r="AY29" s="50">
        <v>0</v>
      </c>
      <c r="AZ29" s="50">
        <v>0</v>
      </c>
      <c r="BA29" s="50">
        <v>0</v>
      </c>
      <c r="BB29" s="50">
        <v>0</v>
      </c>
      <c r="BC29" s="50">
        <v>0</v>
      </c>
      <c r="BD29" s="50">
        <v>0</v>
      </c>
      <c r="BE29" s="50">
        <v>0</v>
      </c>
      <c r="BF29" s="50">
        <f t="shared" si="55"/>
        <v>0</v>
      </c>
      <c r="BG29" s="50">
        <v>0</v>
      </c>
      <c r="BH29" s="50">
        <v>0</v>
      </c>
      <c r="BI29" s="50">
        <v>0</v>
      </c>
      <c r="BJ29" s="50">
        <v>0</v>
      </c>
      <c r="BK29" s="50">
        <v>0</v>
      </c>
      <c r="BL29" s="50">
        <v>0</v>
      </c>
      <c r="BM29" s="50">
        <v>0</v>
      </c>
      <c r="BN29" s="50">
        <v>0</v>
      </c>
      <c r="BO29" s="50">
        <f t="shared" si="56"/>
        <v>0</v>
      </c>
      <c r="BP29" s="50">
        <v>0</v>
      </c>
      <c r="BQ29" s="50">
        <v>0</v>
      </c>
      <c r="BR29" s="50">
        <v>0</v>
      </c>
      <c r="BS29" s="50">
        <f t="shared" si="57"/>
        <v>0</v>
      </c>
      <c r="BT29" s="4">
        <v>0</v>
      </c>
      <c r="BU29" s="4">
        <v>0</v>
      </c>
      <c r="BV29" s="4">
        <v>0</v>
      </c>
      <c r="BW29" s="4">
        <v>0</v>
      </c>
      <c r="BX29" s="4">
        <f t="shared" si="58"/>
        <v>0</v>
      </c>
      <c r="BY29" s="4">
        <v>0</v>
      </c>
      <c r="BZ29" s="4">
        <v>0</v>
      </c>
      <c r="CA29" s="4">
        <v>0</v>
      </c>
      <c r="CB29" s="4">
        <f t="shared" si="59"/>
        <v>0</v>
      </c>
      <c r="CC29" s="4">
        <f t="shared" si="60"/>
        <v>0</v>
      </c>
      <c r="CD29" s="81">
        <f t="shared" si="61"/>
        <v>0</v>
      </c>
      <c r="CE29" s="83">
        <f t="shared" si="62"/>
        <v>0</v>
      </c>
      <c r="CF29" s="83">
        <f t="shared" si="63"/>
        <v>0</v>
      </c>
      <c r="CG29" s="83">
        <f t="shared" si="35"/>
        <v>0</v>
      </c>
      <c r="CH29" s="83">
        <f t="shared" si="64"/>
        <v>0</v>
      </c>
      <c r="CI29" s="44">
        <f t="shared" si="65"/>
        <v>0</v>
      </c>
      <c r="CJ29" s="66" t="str">
        <f t="shared" si="36"/>
        <v>-</v>
      </c>
      <c r="CK29" s="66" t="str">
        <f t="shared" si="37"/>
        <v>-</v>
      </c>
      <c r="CL29" s="148" t="str">
        <f t="shared" si="38"/>
        <v>-</v>
      </c>
      <c r="CM29" s="148" t="str">
        <f t="shared" si="39"/>
        <v>-</v>
      </c>
      <c r="CN29" s="148" t="str">
        <f t="shared" si="40"/>
        <v>-</v>
      </c>
      <c r="CO29" s="148" t="str">
        <f t="shared" si="41"/>
        <v>-</v>
      </c>
      <c r="CP29" s="148" t="str">
        <f t="shared" si="42"/>
        <v>-</v>
      </c>
      <c r="CQ29" s="148" t="str">
        <f t="shared" si="43"/>
        <v>-</v>
      </c>
      <c r="CR29" s="149" t="str">
        <f t="shared" si="44"/>
        <v>-</v>
      </c>
      <c r="CS29" s="83">
        <f t="shared" si="45"/>
        <v>0</v>
      </c>
      <c r="CT29" s="87">
        <f t="shared" si="66"/>
        <v>0</v>
      </c>
      <c r="CU29" s="87">
        <f t="shared" si="67"/>
        <v>0</v>
      </c>
      <c r="CV29" s="87">
        <f t="shared" si="68"/>
        <v>0</v>
      </c>
      <c r="CW29" s="87">
        <f t="shared" si="69"/>
        <v>0</v>
      </c>
      <c r="CX29" s="87">
        <f t="shared" si="70"/>
        <v>0</v>
      </c>
      <c r="CY29" s="87">
        <f t="shared" si="71"/>
        <v>0</v>
      </c>
      <c r="CZ29" s="87">
        <f t="shared" si="72"/>
        <v>0</v>
      </c>
      <c r="DA29" s="87">
        <f t="shared" si="73"/>
        <v>0</v>
      </c>
      <c r="DB29" s="87">
        <f t="shared" si="74"/>
        <v>0</v>
      </c>
      <c r="DC29" s="87">
        <f t="shared" si="75"/>
        <v>0</v>
      </c>
      <c r="DD29" s="87">
        <f t="shared" si="76"/>
        <v>0</v>
      </c>
      <c r="DE29" s="87">
        <f t="shared" si="77"/>
        <v>0</v>
      </c>
      <c r="DF29" s="87">
        <f t="shared" si="78"/>
        <v>0</v>
      </c>
      <c r="DG29" s="87">
        <f t="shared" si="79"/>
        <v>0</v>
      </c>
      <c r="DH29" s="87">
        <f t="shared" si="80"/>
        <v>0</v>
      </c>
      <c r="DI29" s="88">
        <f t="shared" si="81"/>
        <v>0</v>
      </c>
      <c r="DJ29" s="83">
        <f t="shared" si="82"/>
        <v>0</v>
      </c>
      <c r="DK29" s="151">
        <f t="shared" si="46"/>
        <v>0</v>
      </c>
      <c r="DL29" s="71"/>
      <c r="DM29" s="72"/>
    </row>
    <row r="30" spans="1:117" ht="12.75">
      <c r="A30" s="58" t="s">
        <v>31</v>
      </c>
      <c r="B30" s="53">
        <v>398</v>
      </c>
      <c r="C30" s="45">
        <v>1209493</v>
      </c>
      <c r="D30" s="73">
        <v>3038.93</v>
      </c>
      <c r="E30" s="73">
        <v>91.62</v>
      </c>
      <c r="F30" s="135"/>
      <c r="G30" s="141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50">
        <f t="shared" si="0"/>
        <v>0</v>
      </c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49">
        <v>0</v>
      </c>
      <c r="T30" s="49">
        <v>0</v>
      </c>
      <c r="U30" s="49">
        <v>0</v>
      </c>
      <c r="V30" s="49">
        <v>0</v>
      </c>
      <c r="W30" s="50">
        <f t="shared" si="49"/>
        <v>0</v>
      </c>
      <c r="X30" s="49">
        <v>0</v>
      </c>
      <c r="Y30" s="50">
        <f t="shared" si="50"/>
        <v>0</v>
      </c>
      <c r="Z30" s="49">
        <v>0</v>
      </c>
      <c r="AA30" s="49">
        <v>0</v>
      </c>
      <c r="AB30" s="49">
        <v>0</v>
      </c>
      <c r="AC30" s="49">
        <v>0</v>
      </c>
      <c r="AD30" s="49">
        <v>0</v>
      </c>
      <c r="AE30" s="50">
        <f t="shared" si="51"/>
        <v>0</v>
      </c>
      <c r="AF30" s="49">
        <v>0</v>
      </c>
      <c r="AG30" s="49">
        <v>0</v>
      </c>
      <c r="AH30" s="49">
        <v>0</v>
      </c>
      <c r="AI30" s="49">
        <v>0</v>
      </c>
      <c r="AJ30" s="49">
        <v>0</v>
      </c>
      <c r="AK30" s="49">
        <v>0</v>
      </c>
      <c r="AL30" s="49">
        <v>0</v>
      </c>
      <c r="AM30" s="49">
        <v>0</v>
      </c>
      <c r="AN30" s="45">
        <v>0</v>
      </c>
      <c r="AO30" s="45">
        <v>0</v>
      </c>
      <c r="AP30" s="45">
        <v>0</v>
      </c>
      <c r="AQ30" s="45">
        <v>0</v>
      </c>
      <c r="AR30" s="45">
        <v>0</v>
      </c>
      <c r="AS30" s="4">
        <f t="shared" si="52"/>
        <v>0</v>
      </c>
      <c r="AT30" s="45">
        <v>0</v>
      </c>
      <c r="AU30" s="4">
        <f t="shared" si="53"/>
        <v>0</v>
      </c>
      <c r="AV30" s="45">
        <v>0</v>
      </c>
      <c r="AW30" s="45">
        <v>0</v>
      </c>
      <c r="AX30" s="4">
        <f t="shared" si="54"/>
        <v>0</v>
      </c>
      <c r="AY30" s="49">
        <v>0</v>
      </c>
      <c r="AZ30" s="49">
        <v>0</v>
      </c>
      <c r="BA30" s="49">
        <v>0</v>
      </c>
      <c r="BB30" s="49">
        <v>0</v>
      </c>
      <c r="BC30" s="49">
        <v>0</v>
      </c>
      <c r="BD30" s="49">
        <v>0</v>
      </c>
      <c r="BE30" s="49">
        <v>0</v>
      </c>
      <c r="BF30" s="50">
        <f t="shared" si="55"/>
        <v>0</v>
      </c>
      <c r="BG30" s="49">
        <v>0</v>
      </c>
      <c r="BH30" s="49">
        <v>0</v>
      </c>
      <c r="BI30" s="49">
        <v>0</v>
      </c>
      <c r="BJ30" s="49">
        <v>0</v>
      </c>
      <c r="BK30" s="49">
        <v>0</v>
      </c>
      <c r="BL30" s="49">
        <v>0</v>
      </c>
      <c r="BM30" s="49">
        <v>0</v>
      </c>
      <c r="BN30" s="49">
        <v>0</v>
      </c>
      <c r="BO30" s="50">
        <f t="shared" si="56"/>
        <v>0</v>
      </c>
      <c r="BP30" s="49">
        <v>0</v>
      </c>
      <c r="BQ30" s="49">
        <v>0</v>
      </c>
      <c r="BR30" s="49">
        <v>0</v>
      </c>
      <c r="BS30" s="50">
        <f t="shared" si="57"/>
        <v>0</v>
      </c>
      <c r="BT30" s="45">
        <v>0</v>
      </c>
      <c r="BU30" s="45">
        <v>0</v>
      </c>
      <c r="BV30" s="45">
        <v>0</v>
      </c>
      <c r="BW30" s="45">
        <v>0</v>
      </c>
      <c r="BX30" s="4">
        <f t="shared" si="58"/>
        <v>0</v>
      </c>
      <c r="BY30" s="45">
        <v>0</v>
      </c>
      <c r="BZ30" s="45">
        <v>0</v>
      </c>
      <c r="CA30" s="45">
        <v>0</v>
      </c>
      <c r="CB30" s="4">
        <f t="shared" si="59"/>
        <v>0</v>
      </c>
      <c r="CC30" s="4">
        <f t="shared" si="60"/>
        <v>0</v>
      </c>
      <c r="CD30" s="81">
        <f t="shared" si="61"/>
        <v>0</v>
      </c>
      <c r="CE30" s="83">
        <f t="shared" si="62"/>
        <v>0</v>
      </c>
      <c r="CF30" s="83">
        <f t="shared" si="63"/>
        <v>0</v>
      </c>
      <c r="CG30" s="83">
        <f t="shared" si="35"/>
        <v>0</v>
      </c>
      <c r="CH30" s="83">
        <f t="shared" si="64"/>
        <v>0</v>
      </c>
      <c r="CI30" s="44">
        <f t="shared" si="65"/>
        <v>0</v>
      </c>
      <c r="CJ30" s="66" t="str">
        <f t="shared" si="36"/>
        <v>-</v>
      </c>
      <c r="CK30" s="66" t="str">
        <f t="shared" si="37"/>
        <v>-</v>
      </c>
      <c r="CL30" s="148" t="str">
        <f t="shared" si="38"/>
        <v>-</v>
      </c>
      <c r="CM30" s="148" t="str">
        <f t="shared" si="39"/>
        <v>-</v>
      </c>
      <c r="CN30" s="148" t="str">
        <f t="shared" si="40"/>
        <v>-</v>
      </c>
      <c r="CO30" s="148" t="str">
        <f t="shared" si="41"/>
        <v>-</v>
      </c>
      <c r="CP30" s="148" t="str">
        <f t="shared" si="42"/>
        <v>-</v>
      </c>
      <c r="CQ30" s="148" t="str">
        <f t="shared" si="43"/>
        <v>-</v>
      </c>
      <c r="CR30" s="149" t="str">
        <f t="shared" si="44"/>
        <v>-</v>
      </c>
      <c r="CS30" s="83">
        <f t="shared" si="45"/>
        <v>0</v>
      </c>
      <c r="CT30" s="87">
        <f t="shared" si="66"/>
        <v>0</v>
      </c>
      <c r="CU30" s="87">
        <f t="shared" si="67"/>
        <v>0</v>
      </c>
      <c r="CV30" s="87">
        <f t="shared" si="68"/>
        <v>0</v>
      </c>
      <c r="CW30" s="87">
        <f t="shared" si="69"/>
        <v>0</v>
      </c>
      <c r="CX30" s="87">
        <f t="shared" si="70"/>
        <v>0</v>
      </c>
      <c r="CY30" s="87">
        <f t="shared" si="71"/>
        <v>0</v>
      </c>
      <c r="CZ30" s="87">
        <f t="shared" si="72"/>
        <v>0</v>
      </c>
      <c r="DA30" s="87">
        <f t="shared" si="73"/>
        <v>0</v>
      </c>
      <c r="DB30" s="87">
        <f t="shared" si="74"/>
        <v>0</v>
      </c>
      <c r="DC30" s="87">
        <f t="shared" si="75"/>
        <v>0</v>
      </c>
      <c r="DD30" s="87">
        <f t="shared" si="76"/>
        <v>0</v>
      </c>
      <c r="DE30" s="87">
        <f t="shared" si="77"/>
        <v>0</v>
      </c>
      <c r="DF30" s="87">
        <f t="shared" si="78"/>
        <v>0</v>
      </c>
      <c r="DG30" s="87">
        <f t="shared" si="79"/>
        <v>0</v>
      </c>
      <c r="DH30" s="87">
        <f t="shared" si="80"/>
        <v>0</v>
      </c>
      <c r="DI30" s="88">
        <f t="shared" si="81"/>
        <v>0</v>
      </c>
      <c r="DJ30" s="83">
        <f t="shared" si="82"/>
        <v>0</v>
      </c>
      <c r="DK30" s="151">
        <f t="shared" si="46"/>
        <v>0</v>
      </c>
      <c r="DL30" s="74"/>
      <c r="DM30" s="75"/>
    </row>
    <row r="31" spans="1:117" ht="13.5" thickBot="1">
      <c r="A31" s="60" t="s">
        <v>20</v>
      </c>
      <c r="B31" s="54">
        <v>292</v>
      </c>
      <c r="C31" s="10">
        <v>1004874</v>
      </c>
      <c r="D31" s="77">
        <v>3441.35</v>
      </c>
      <c r="E31" s="77">
        <v>103.75</v>
      </c>
      <c r="F31" s="136"/>
      <c r="G31" s="14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f t="shared" si="0"/>
        <v>0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50">
        <v>0</v>
      </c>
      <c r="U31" s="50">
        <v>0</v>
      </c>
      <c r="V31" s="50">
        <v>0</v>
      </c>
      <c r="W31" s="50">
        <f t="shared" si="49"/>
        <v>0</v>
      </c>
      <c r="X31" s="50">
        <v>0</v>
      </c>
      <c r="Y31" s="50">
        <f t="shared" si="50"/>
        <v>0</v>
      </c>
      <c r="Z31" s="50">
        <v>0</v>
      </c>
      <c r="AA31" s="50">
        <v>0</v>
      </c>
      <c r="AB31" s="50">
        <v>0</v>
      </c>
      <c r="AC31" s="50">
        <v>0</v>
      </c>
      <c r="AD31" s="50">
        <v>0</v>
      </c>
      <c r="AE31" s="50">
        <f t="shared" si="51"/>
        <v>0</v>
      </c>
      <c r="AF31" s="50">
        <v>0</v>
      </c>
      <c r="AG31" s="50">
        <v>0</v>
      </c>
      <c r="AH31" s="50">
        <v>0</v>
      </c>
      <c r="AI31" s="50">
        <v>0</v>
      </c>
      <c r="AJ31" s="50">
        <v>0</v>
      </c>
      <c r="AK31" s="50">
        <v>0</v>
      </c>
      <c r="AL31" s="50">
        <v>0</v>
      </c>
      <c r="AM31" s="50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f t="shared" si="52"/>
        <v>0</v>
      </c>
      <c r="AT31" s="4">
        <v>0</v>
      </c>
      <c r="AU31" s="4">
        <f t="shared" si="53"/>
        <v>0</v>
      </c>
      <c r="AV31" s="4">
        <v>0</v>
      </c>
      <c r="AW31" s="4">
        <v>0</v>
      </c>
      <c r="AX31" s="4">
        <f t="shared" si="54"/>
        <v>0</v>
      </c>
      <c r="AY31" s="50">
        <v>0</v>
      </c>
      <c r="AZ31" s="50">
        <v>0</v>
      </c>
      <c r="BA31" s="50">
        <v>0</v>
      </c>
      <c r="BB31" s="50">
        <v>0</v>
      </c>
      <c r="BC31" s="50">
        <v>0</v>
      </c>
      <c r="BD31" s="50">
        <v>0</v>
      </c>
      <c r="BE31" s="50">
        <v>0</v>
      </c>
      <c r="BF31" s="50">
        <f t="shared" si="55"/>
        <v>0</v>
      </c>
      <c r="BG31" s="50">
        <v>0</v>
      </c>
      <c r="BH31" s="50">
        <v>0</v>
      </c>
      <c r="BI31" s="50">
        <v>0</v>
      </c>
      <c r="BJ31" s="50">
        <v>0</v>
      </c>
      <c r="BK31" s="50">
        <v>0</v>
      </c>
      <c r="BL31" s="50">
        <v>0</v>
      </c>
      <c r="BM31" s="50">
        <v>0</v>
      </c>
      <c r="BN31" s="50">
        <v>0</v>
      </c>
      <c r="BO31" s="50">
        <f t="shared" si="56"/>
        <v>0</v>
      </c>
      <c r="BP31" s="50">
        <v>0</v>
      </c>
      <c r="BQ31" s="50">
        <v>0</v>
      </c>
      <c r="BR31" s="50">
        <v>0</v>
      </c>
      <c r="BS31" s="50">
        <f t="shared" si="57"/>
        <v>0</v>
      </c>
      <c r="BT31" s="4">
        <v>0</v>
      </c>
      <c r="BU31" s="4">
        <v>0</v>
      </c>
      <c r="BV31" s="4">
        <v>0</v>
      </c>
      <c r="BW31" s="4">
        <v>0</v>
      </c>
      <c r="BX31" s="4">
        <f t="shared" si="58"/>
        <v>0</v>
      </c>
      <c r="BY31" s="4">
        <v>0</v>
      </c>
      <c r="BZ31" s="4">
        <v>0</v>
      </c>
      <c r="CA31" s="4">
        <v>0</v>
      </c>
      <c r="CB31" s="4">
        <f t="shared" si="59"/>
        <v>0</v>
      </c>
      <c r="CC31" s="4">
        <f t="shared" si="60"/>
        <v>0</v>
      </c>
      <c r="CD31" s="81">
        <f t="shared" si="61"/>
        <v>0</v>
      </c>
      <c r="CE31" s="83">
        <f t="shared" si="62"/>
        <v>0</v>
      </c>
      <c r="CF31" s="83">
        <f t="shared" si="63"/>
        <v>0</v>
      </c>
      <c r="CG31" s="83">
        <f t="shared" si="35"/>
        <v>0</v>
      </c>
      <c r="CH31" s="83">
        <f t="shared" si="64"/>
        <v>0</v>
      </c>
      <c r="CI31" s="44">
        <f t="shared" si="65"/>
        <v>0</v>
      </c>
      <c r="CJ31" s="66" t="str">
        <f t="shared" si="36"/>
        <v>-</v>
      </c>
      <c r="CK31" s="66" t="str">
        <f t="shared" si="37"/>
        <v>-</v>
      </c>
      <c r="CL31" s="148" t="str">
        <f t="shared" si="38"/>
        <v>-</v>
      </c>
      <c r="CM31" s="148" t="str">
        <f t="shared" si="39"/>
        <v>-</v>
      </c>
      <c r="CN31" s="148" t="str">
        <f t="shared" si="40"/>
        <v>-</v>
      </c>
      <c r="CO31" s="148" t="str">
        <f t="shared" si="41"/>
        <v>-</v>
      </c>
      <c r="CP31" s="148" t="str">
        <f t="shared" si="42"/>
        <v>-</v>
      </c>
      <c r="CQ31" s="148" t="str">
        <f t="shared" si="43"/>
        <v>-</v>
      </c>
      <c r="CR31" s="149" t="str">
        <f t="shared" si="44"/>
        <v>-</v>
      </c>
      <c r="CS31" s="83">
        <f t="shared" si="45"/>
        <v>0</v>
      </c>
      <c r="CT31" s="87">
        <f t="shared" si="66"/>
        <v>0</v>
      </c>
      <c r="CU31" s="87">
        <f t="shared" si="67"/>
        <v>0</v>
      </c>
      <c r="CV31" s="87">
        <f t="shared" si="68"/>
        <v>0</v>
      </c>
      <c r="CW31" s="87">
        <f t="shared" si="69"/>
        <v>0</v>
      </c>
      <c r="CX31" s="87">
        <f t="shared" si="70"/>
        <v>0</v>
      </c>
      <c r="CY31" s="87">
        <f t="shared" si="71"/>
        <v>0</v>
      </c>
      <c r="CZ31" s="87">
        <f t="shared" si="72"/>
        <v>0</v>
      </c>
      <c r="DA31" s="87">
        <f t="shared" si="73"/>
        <v>0</v>
      </c>
      <c r="DB31" s="87">
        <f t="shared" si="74"/>
        <v>0</v>
      </c>
      <c r="DC31" s="87">
        <f t="shared" si="75"/>
        <v>0</v>
      </c>
      <c r="DD31" s="87">
        <f t="shared" si="76"/>
        <v>0</v>
      </c>
      <c r="DE31" s="87">
        <f t="shared" si="77"/>
        <v>0</v>
      </c>
      <c r="DF31" s="87">
        <f t="shared" si="78"/>
        <v>0</v>
      </c>
      <c r="DG31" s="87">
        <f t="shared" si="79"/>
        <v>0</v>
      </c>
      <c r="DH31" s="87">
        <f t="shared" si="80"/>
        <v>0</v>
      </c>
      <c r="DI31" s="88">
        <f t="shared" si="81"/>
        <v>0</v>
      </c>
      <c r="DJ31" s="83">
        <f t="shared" si="82"/>
        <v>0</v>
      </c>
      <c r="DK31" s="151">
        <f t="shared" si="46"/>
        <v>0</v>
      </c>
      <c r="DL31" s="78"/>
      <c r="DM31" s="79"/>
    </row>
    <row r="32" spans="1:117" ht="12" customHeight="1">
      <c r="A32" s="38" t="s">
        <v>70</v>
      </c>
      <c r="B32" s="31">
        <f aca="true" t="shared" si="83" ref="B32:BM32">SUM(B3:B31)</f>
        <v>38207</v>
      </c>
      <c r="C32" s="31">
        <f t="shared" si="83"/>
        <v>126728843</v>
      </c>
      <c r="D32" s="32">
        <f t="shared" si="83"/>
        <v>84950.62</v>
      </c>
      <c r="E32" s="32">
        <f t="shared" si="83"/>
        <v>2561.1399999999994</v>
      </c>
      <c r="F32" s="124">
        <f t="shared" si="83"/>
        <v>0</v>
      </c>
      <c r="G32" s="126">
        <f t="shared" si="83"/>
        <v>1677721.3499999999</v>
      </c>
      <c r="H32" s="127">
        <f t="shared" si="83"/>
        <v>1656832.1199999999</v>
      </c>
      <c r="I32" s="127">
        <f t="shared" si="83"/>
        <v>161647.45</v>
      </c>
      <c r="J32" s="127">
        <f t="shared" si="83"/>
        <v>271894</v>
      </c>
      <c r="K32" s="127">
        <f t="shared" si="83"/>
        <v>289231.5</v>
      </c>
      <c r="L32" s="127">
        <f t="shared" si="83"/>
        <v>140937.75</v>
      </c>
      <c r="M32" s="127">
        <f t="shared" si="83"/>
        <v>430169.25</v>
      </c>
      <c r="N32" s="127">
        <f t="shared" si="83"/>
        <v>17657.45</v>
      </c>
      <c r="O32" s="127">
        <f t="shared" si="83"/>
        <v>190670.55</v>
      </c>
      <c r="P32" s="127">
        <f t="shared" si="83"/>
        <v>173747.75</v>
      </c>
      <c r="Q32" s="127">
        <f t="shared" si="83"/>
        <v>0</v>
      </c>
      <c r="R32" s="127">
        <f t="shared" si="83"/>
        <v>15000</v>
      </c>
      <c r="S32" s="127">
        <f t="shared" si="83"/>
        <v>23955</v>
      </c>
      <c r="T32" s="127">
        <f t="shared" si="83"/>
        <v>0</v>
      </c>
      <c r="U32" s="127">
        <f t="shared" si="83"/>
        <v>0</v>
      </c>
      <c r="V32" s="127">
        <f t="shared" si="83"/>
        <v>0</v>
      </c>
      <c r="W32" s="127">
        <f t="shared" si="83"/>
        <v>38955</v>
      </c>
      <c r="X32" s="127">
        <f t="shared" si="83"/>
        <v>306514.4</v>
      </c>
      <c r="Y32" s="127">
        <f t="shared" si="83"/>
        <v>4925809.319999999</v>
      </c>
      <c r="Z32" s="127">
        <f t="shared" si="83"/>
        <v>0</v>
      </c>
      <c r="AA32" s="127">
        <f t="shared" si="83"/>
        <v>0</v>
      </c>
      <c r="AB32" s="127">
        <f t="shared" si="83"/>
        <v>0</v>
      </c>
      <c r="AC32" s="127">
        <f t="shared" si="83"/>
        <v>0</v>
      </c>
      <c r="AD32" s="127">
        <f t="shared" si="83"/>
        <v>0</v>
      </c>
      <c r="AE32" s="127">
        <f t="shared" si="83"/>
        <v>0</v>
      </c>
      <c r="AF32" s="127">
        <f t="shared" si="83"/>
        <v>1082800.95</v>
      </c>
      <c r="AG32" s="127">
        <f t="shared" si="83"/>
        <v>1801411.7</v>
      </c>
      <c r="AH32" s="127">
        <f t="shared" si="83"/>
        <v>580635.8</v>
      </c>
      <c r="AI32" s="127">
        <f t="shared" si="83"/>
        <v>1137284.8499999999</v>
      </c>
      <c r="AJ32" s="127">
        <f t="shared" si="83"/>
        <v>0</v>
      </c>
      <c r="AK32" s="127">
        <f t="shared" si="83"/>
        <v>0</v>
      </c>
      <c r="AL32" s="127">
        <f t="shared" si="83"/>
        <v>593670.55</v>
      </c>
      <c r="AM32" s="127">
        <f t="shared" si="83"/>
        <v>0</v>
      </c>
      <c r="AN32" s="127">
        <f t="shared" si="83"/>
        <v>0</v>
      </c>
      <c r="AO32" s="127">
        <f t="shared" si="83"/>
        <v>0</v>
      </c>
      <c r="AP32" s="127">
        <f t="shared" si="83"/>
        <v>0</v>
      </c>
      <c r="AQ32" s="127">
        <f t="shared" si="83"/>
        <v>95525.25</v>
      </c>
      <c r="AR32" s="127">
        <f t="shared" si="83"/>
        <v>0</v>
      </c>
      <c r="AS32" s="127">
        <f t="shared" si="83"/>
        <v>95525.25</v>
      </c>
      <c r="AT32" s="127">
        <f t="shared" si="83"/>
        <v>303947.9</v>
      </c>
      <c r="AU32" s="127">
        <f t="shared" si="83"/>
        <v>5014641.2</v>
      </c>
      <c r="AV32" s="127">
        <f t="shared" si="83"/>
        <v>647913.78</v>
      </c>
      <c r="AW32" s="127">
        <f t="shared" si="83"/>
        <v>559081.9</v>
      </c>
      <c r="AX32" s="127">
        <f t="shared" si="83"/>
        <v>3.7982772482791916E-10</v>
      </c>
      <c r="AY32" s="127">
        <f t="shared" si="83"/>
        <v>355150.9</v>
      </c>
      <c r="AZ32" s="127">
        <f t="shared" si="83"/>
        <v>1043919.2000000001</v>
      </c>
      <c r="BA32" s="127">
        <f t="shared" si="83"/>
        <v>0</v>
      </c>
      <c r="BB32" s="127">
        <f t="shared" si="83"/>
        <v>0</v>
      </c>
      <c r="BC32" s="127">
        <f t="shared" si="83"/>
        <v>92062.65</v>
      </c>
      <c r="BD32" s="127">
        <f t="shared" si="83"/>
        <v>0</v>
      </c>
      <c r="BE32" s="127">
        <f t="shared" si="83"/>
        <v>87774.3</v>
      </c>
      <c r="BF32" s="127">
        <f t="shared" si="83"/>
        <v>1223756.15</v>
      </c>
      <c r="BG32" s="127">
        <f t="shared" si="83"/>
        <v>7556</v>
      </c>
      <c r="BH32" s="127">
        <f t="shared" si="83"/>
        <v>0</v>
      </c>
      <c r="BI32" s="127">
        <f t="shared" si="83"/>
        <v>0</v>
      </c>
      <c r="BJ32" s="127">
        <f t="shared" si="83"/>
        <v>0</v>
      </c>
      <c r="BK32" s="127">
        <f t="shared" si="83"/>
        <v>0</v>
      </c>
      <c r="BL32" s="127">
        <f t="shared" si="83"/>
        <v>0</v>
      </c>
      <c r="BM32" s="127">
        <f t="shared" si="83"/>
        <v>57200</v>
      </c>
      <c r="BN32" s="127">
        <f aca="true" t="shared" si="84" ref="BN32:DK32">SUM(BN3:BN31)</f>
        <v>0</v>
      </c>
      <c r="BO32" s="127">
        <f t="shared" si="84"/>
        <v>64756</v>
      </c>
      <c r="BP32" s="127">
        <f t="shared" si="84"/>
        <v>64756</v>
      </c>
      <c r="BQ32" s="127">
        <f t="shared" si="84"/>
        <v>0</v>
      </c>
      <c r="BR32" s="127">
        <f t="shared" si="84"/>
        <v>1223756.15</v>
      </c>
      <c r="BS32" s="127">
        <f t="shared" si="84"/>
        <v>0</v>
      </c>
      <c r="BT32" s="127">
        <f t="shared" si="84"/>
        <v>26179083.990000002</v>
      </c>
      <c r="BU32" s="127">
        <f t="shared" si="84"/>
        <v>1779201.9000000001</v>
      </c>
      <c r="BV32" s="127">
        <f t="shared" si="84"/>
        <v>0</v>
      </c>
      <c r="BW32" s="127">
        <f t="shared" si="84"/>
        <v>0</v>
      </c>
      <c r="BX32" s="127">
        <f t="shared" si="84"/>
        <v>27958285.89</v>
      </c>
      <c r="BY32" s="127">
        <f t="shared" si="84"/>
        <v>2729706.37</v>
      </c>
      <c r="BZ32" s="127">
        <f t="shared" si="84"/>
        <v>2910424.5</v>
      </c>
      <c r="CA32" s="127">
        <f t="shared" si="84"/>
        <v>22318155.02</v>
      </c>
      <c r="CB32" s="127">
        <f t="shared" si="84"/>
        <v>27958285.889999997</v>
      </c>
      <c r="CC32" s="127">
        <f t="shared" si="84"/>
        <v>0</v>
      </c>
      <c r="CD32" s="127">
        <f t="shared" si="84"/>
        <v>519001.13000000006</v>
      </c>
      <c r="CE32" s="127">
        <f t="shared" si="84"/>
        <v>462430.88000000006</v>
      </c>
      <c r="CF32" s="127">
        <f t="shared" si="84"/>
        <v>1159000.15</v>
      </c>
      <c r="CG32" s="127">
        <f t="shared" si="84"/>
        <v>4615168.05</v>
      </c>
      <c r="CH32" s="127">
        <f t="shared" si="84"/>
        <v>-703977.5499999999</v>
      </c>
      <c r="CI32" s="127">
        <f t="shared" si="84"/>
        <v>-414746.04999999993</v>
      </c>
      <c r="CJ32" s="128">
        <f t="shared" si="84"/>
        <v>14.119553506649718</v>
      </c>
      <c r="CK32" s="128">
        <f t="shared" si="84"/>
        <v>14.388179722441865</v>
      </c>
      <c r="CL32" s="128">
        <f t="shared" si="84"/>
        <v>0.39402418131438843</v>
      </c>
      <c r="CM32" s="128">
        <f t="shared" si="84"/>
        <v>0.3301061492663735</v>
      </c>
      <c r="CN32" s="128">
        <f t="shared" si="84"/>
        <v>-0.7342770346891465</v>
      </c>
      <c r="CO32" s="128">
        <f t="shared" si="84"/>
        <v>-0.1270889378055034</v>
      </c>
      <c r="CP32" s="128">
        <f t="shared" si="84"/>
        <v>1.076374329023754</v>
      </c>
      <c r="CQ32" s="128">
        <f t="shared" si="84"/>
        <v>0.6989414731217722</v>
      </c>
      <c r="CR32" s="127">
        <f t="shared" si="84"/>
        <v>-3633.523406632715</v>
      </c>
      <c r="CS32" s="127">
        <f t="shared" si="84"/>
        <v>23449377.62</v>
      </c>
      <c r="CT32" s="127">
        <f t="shared" si="84"/>
        <v>4495640.069999999</v>
      </c>
      <c r="CU32" s="127">
        <f t="shared" si="84"/>
        <v>5014641.2</v>
      </c>
      <c r="CV32" s="127">
        <f t="shared" si="84"/>
        <v>519001.12999999983</v>
      </c>
      <c r="CW32" s="127">
        <f t="shared" si="84"/>
        <v>0</v>
      </c>
      <c r="CX32" s="127">
        <f t="shared" si="84"/>
        <v>519001.12999999983</v>
      </c>
      <c r="CY32" s="127">
        <f t="shared" si="84"/>
        <v>88831.87999999977</v>
      </c>
      <c r="CZ32" s="127">
        <f t="shared" si="84"/>
        <v>1159000.15</v>
      </c>
      <c r="DA32" s="127">
        <f t="shared" si="84"/>
        <v>430169.25</v>
      </c>
      <c r="DB32" s="127">
        <f t="shared" si="84"/>
        <v>-639999.0200000001</v>
      </c>
      <c r="DC32" s="127">
        <f t="shared" si="84"/>
        <v>-494925.25</v>
      </c>
      <c r="DD32" s="127">
        <f t="shared" si="84"/>
        <v>88831.87999999971</v>
      </c>
      <c r="DE32" s="127">
        <f t="shared" si="84"/>
        <v>0</v>
      </c>
      <c r="DF32" s="127">
        <f t="shared" si="84"/>
        <v>17651.987693828403</v>
      </c>
      <c r="DG32" s="127">
        <f t="shared" si="84"/>
        <v>-244.1968527174763</v>
      </c>
      <c r="DH32" s="127">
        <f t="shared" si="84"/>
        <v>0</v>
      </c>
      <c r="DI32" s="127">
        <f t="shared" si="84"/>
        <v>525.610598765335</v>
      </c>
      <c r="DJ32" s="127">
        <f t="shared" si="84"/>
        <v>-49.32189896606715</v>
      </c>
      <c r="DK32" s="127">
        <f t="shared" si="84"/>
        <v>20538953.12</v>
      </c>
      <c r="DL32" s="20">
        <f>SUM(DL3:DL31)</f>
        <v>0</v>
      </c>
      <c r="DM32" s="33">
        <f>SUM(DM3:DM31)</f>
        <v>0</v>
      </c>
    </row>
    <row r="33" spans="1:117" ht="12.75">
      <c r="A33" s="38" t="s">
        <v>47</v>
      </c>
      <c r="B33" s="31">
        <f aca="true" t="shared" si="85" ref="B33:BM33">MIN(B3:B31)</f>
        <v>172</v>
      </c>
      <c r="C33" s="31">
        <f t="shared" si="85"/>
        <v>392011</v>
      </c>
      <c r="D33" s="32">
        <f t="shared" si="85"/>
        <v>1840.87</v>
      </c>
      <c r="E33" s="32">
        <f t="shared" si="85"/>
        <v>55.5</v>
      </c>
      <c r="F33" s="124">
        <f t="shared" si="85"/>
        <v>0</v>
      </c>
      <c r="G33" s="131">
        <f t="shared" si="85"/>
        <v>0</v>
      </c>
      <c r="H33" s="31">
        <f t="shared" si="85"/>
        <v>0</v>
      </c>
      <c r="I33" s="31">
        <f t="shared" si="85"/>
        <v>0</v>
      </c>
      <c r="J33" s="31">
        <f t="shared" si="85"/>
        <v>0</v>
      </c>
      <c r="K33" s="31">
        <f t="shared" si="85"/>
        <v>0</v>
      </c>
      <c r="L33" s="31">
        <f t="shared" si="85"/>
        <v>0</v>
      </c>
      <c r="M33" s="31">
        <f t="shared" si="85"/>
        <v>0</v>
      </c>
      <c r="N33" s="31">
        <f t="shared" si="85"/>
        <v>0</v>
      </c>
      <c r="O33" s="31">
        <f t="shared" si="85"/>
        <v>0</v>
      </c>
      <c r="P33" s="31">
        <f t="shared" si="85"/>
        <v>0</v>
      </c>
      <c r="Q33" s="31">
        <f t="shared" si="85"/>
        <v>0</v>
      </c>
      <c r="R33" s="31">
        <f t="shared" si="85"/>
        <v>0</v>
      </c>
      <c r="S33" s="31">
        <f t="shared" si="85"/>
        <v>0</v>
      </c>
      <c r="T33" s="31">
        <f t="shared" si="85"/>
        <v>0</v>
      </c>
      <c r="U33" s="31">
        <f t="shared" si="85"/>
        <v>0</v>
      </c>
      <c r="V33" s="31">
        <f t="shared" si="85"/>
        <v>0</v>
      </c>
      <c r="W33" s="31">
        <f t="shared" si="85"/>
        <v>0</v>
      </c>
      <c r="X33" s="31">
        <f t="shared" si="85"/>
        <v>0</v>
      </c>
      <c r="Y33" s="31">
        <f t="shared" si="85"/>
        <v>0</v>
      </c>
      <c r="Z33" s="31">
        <f t="shared" si="85"/>
        <v>0</v>
      </c>
      <c r="AA33" s="31">
        <f t="shared" si="85"/>
        <v>0</v>
      </c>
      <c r="AB33" s="31">
        <f t="shared" si="85"/>
        <v>0</v>
      </c>
      <c r="AC33" s="31">
        <f>MIN(AC3:AC31)</f>
        <v>0</v>
      </c>
      <c r="AD33" s="31">
        <f t="shared" si="85"/>
        <v>0</v>
      </c>
      <c r="AE33" s="31">
        <f t="shared" si="85"/>
        <v>0</v>
      </c>
      <c r="AF33" s="31">
        <f t="shared" si="85"/>
        <v>0</v>
      </c>
      <c r="AG33" s="31">
        <f t="shared" si="85"/>
        <v>0</v>
      </c>
      <c r="AH33" s="31">
        <f t="shared" si="85"/>
        <v>0</v>
      </c>
      <c r="AI33" s="31">
        <f t="shared" si="85"/>
        <v>0</v>
      </c>
      <c r="AJ33" s="31">
        <f t="shared" si="85"/>
        <v>0</v>
      </c>
      <c r="AK33" s="31">
        <f t="shared" si="85"/>
        <v>0</v>
      </c>
      <c r="AL33" s="31">
        <f t="shared" si="85"/>
        <v>0</v>
      </c>
      <c r="AM33" s="31">
        <f t="shared" si="85"/>
        <v>0</v>
      </c>
      <c r="AN33" s="31">
        <f t="shared" si="85"/>
        <v>0</v>
      </c>
      <c r="AO33" s="31">
        <f t="shared" si="85"/>
        <v>0</v>
      </c>
      <c r="AP33" s="31">
        <f t="shared" si="85"/>
        <v>0</v>
      </c>
      <c r="AQ33" s="31">
        <f t="shared" si="85"/>
        <v>0</v>
      </c>
      <c r="AR33" s="31">
        <f t="shared" si="85"/>
        <v>0</v>
      </c>
      <c r="AS33" s="31">
        <f t="shared" si="85"/>
        <v>0</v>
      </c>
      <c r="AT33" s="31">
        <f t="shared" si="85"/>
        <v>0</v>
      </c>
      <c r="AU33" s="31">
        <f t="shared" si="85"/>
        <v>0</v>
      </c>
      <c r="AV33" s="31">
        <f t="shared" si="85"/>
        <v>0</v>
      </c>
      <c r="AW33" s="31">
        <f t="shared" si="85"/>
        <v>0</v>
      </c>
      <c r="AX33" s="31">
        <f t="shared" si="85"/>
        <v>0</v>
      </c>
      <c r="AY33" s="31">
        <f t="shared" si="85"/>
        <v>0</v>
      </c>
      <c r="AZ33" s="31">
        <f t="shared" si="85"/>
        <v>0</v>
      </c>
      <c r="BA33" s="31">
        <f t="shared" si="85"/>
        <v>0</v>
      </c>
      <c r="BB33" s="31">
        <f t="shared" si="85"/>
        <v>0</v>
      </c>
      <c r="BC33" s="31">
        <f t="shared" si="85"/>
        <v>0</v>
      </c>
      <c r="BD33" s="31">
        <f t="shared" si="85"/>
        <v>0</v>
      </c>
      <c r="BE33" s="31">
        <f t="shared" si="85"/>
        <v>0</v>
      </c>
      <c r="BF33" s="31">
        <f t="shared" si="85"/>
        <v>0</v>
      </c>
      <c r="BG33" s="31">
        <f t="shared" si="85"/>
        <v>0</v>
      </c>
      <c r="BH33" s="31">
        <f t="shared" si="85"/>
        <v>0</v>
      </c>
      <c r="BI33" s="31">
        <f t="shared" si="85"/>
        <v>0</v>
      </c>
      <c r="BJ33" s="31">
        <f t="shared" si="85"/>
        <v>0</v>
      </c>
      <c r="BK33" s="31">
        <f t="shared" si="85"/>
        <v>0</v>
      </c>
      <c r="BL33" s="31">
        <f t="shared" si="85"/>
        <v>0</v>
      </c>
      <c r="BM33" s="31">
        <f t="shared" si="85"/>
        <v>0</v>
      </c>
      <c r="BN33" s="31">
        <f aca="true" t="shared" si="86" ref="BN33:DK33">MIN(BN3:BN31)</f>
        <v>0</v>
      </c>
      <c r="BO33" s="31">
        <f t="shared" si="86"/>
        <v>0</v>
      </c>
      <c r="BP33" s="31">
        <f t="shared" si="86"/>
        <v>0</v>
      </c>
      <c r="BQ33" s="31">
        <f t="shared" si="86"/>
        <v>0</v>
      </c>
      <c r="BR33" s="31">
        <f t="shared" si="86"/>
        <v>0</v>
      </c>
      <c r="BS33" s="31">
        <f t="shared" si="86"/>
        <v>0</v>
      </c>
      <c r="BT33" s="31">
        <f t="shared" si="86"/>
        <v>0</v>
      </c>
      <c r="BU33" s="31">
        <f t="shared" si="86"/>
        <v>0</v>
      </c>
      <c r="BV33" s="31">
        <f t="shared" si="86"/>
        <v>0</v>
      </c>
      <c r="BW33" s="31">
        <f t="shared" si="86"/>
        <v>0</v>
      </c>
      <c r="BX33" s="31">
        <f t="shared" si="86"/>
        <v>0</v>
      </c>
      <c r="BY33" s="31">
        <f t="shared" si="86"/>
        <v>0</v>
      </c>
      <c r="BZ33" s="31">
        <f t="shared" si="86"/>
        <v>0</v>
      </c>
      <c r="CA33" s="31">
        <f t="shared" si="86"/>
        <v>0</v>
      </c>
      <c r="CB33" s="31">
        <f t="shared" si="86"/>
        <v>0</v>
      </c>
      <c r="CC33" s="31">
        <f t="shared" si="86"/>
        <v>0</v>
      </c>
      <c r="CD33" s="31">
        <f t="shared" si="86"/>
        <v>-300759.2</v>
      </c>
      <c r="CE33" s="31">
        <f t="shared" si="86"/>
        <v>-381284.45</v>
      </c>
      <c r="CF33" s="31">
        <f t="shared" si="86"/>
        <v>0</v>
      </c>
      <c r="CG33" s="31">
        <f t="shared" si="86"/>
        <v>0</v>
      </c>
      <c r="CH33" s="31">
        <f t="shared" si="86"/>
        <v>-360163.55000000005</v>
      </c>
      <c r="CI33" s="31">
        <f t="shared" si="86"/>
        <v>-228617.00000000006</v>
      </c>
      <c r="CJ33" s="100">
        <f t="shared" si="86"/>
        <v>-0.3593182898167294</v>
      </c>
      <c r="CK33" s="100">
        <f t="shared" si="86"/>
        <v>-0.45552214697908583</v>
      </c>
      <c r="CL33" s="100">
        <f t="shared" si="86"/>
        <v>-0.2944603688048584</v>
      </c>
      <c r="CM33" s="100">
        <f t="shared" si="86"/>
        <v>-0.3732991701220032</v>
      </c>
      <c r="CN33" s="100">
        <f t="shared" si="86"/>
        <v>-0.35262060732661565</v>
      </c>
      <c r="CO33" s="100">
        <f t="shared" si="86"/>
        <v>-0.22382905039998885</v>
      </c>
      <c r="CP33" s="100">
        <f t="shared" si="86"/>
        <v>0.11474591748309154</v>
      </c>
      <c r="CQ33" s="100">
        <f t="shared" si="86"/>
        <v>0.11474591748309154</v>
      </c>
      <c r="CR33" s="31">
        <f t="shared" si="86"/>
        <v>-3727.891459771961</v>
      </c>
      <c r="CS33" s="31">
        <f t="shared" si="86"/>
        <v>0</v>
      </c>
      <c r="CT33" s="31">
        <f t="shared" si="86"/>
        <v>0</v>
      </c>
      <c r="CU33" s="31">
        <f t="shared" si="86"/>
        <v>0</v>
      </c>
      <c r="CV33" s="31">
        <f t="shared" si="86"/>
        <v>-300759.1999999997</v>
      </c>
      <c r="CW33" s="31">
        <f t="shared" si="86"/>
        <v>0</v>
      </c>
      <c r="CX33" s="31">
        <f t="shared" si="86"/>
        <v>-300759.1999999997</v>
      </c>
      <c r="CY33" s="31">
        <f t="shared" si="86"/>
        <v>-432305.7499999997</v>
      </c>
      <c r="CZ33" s="31">
        <f t="shared" si="86"/>
        <v>0</v>
      </c>
      <c r="DA33" s="31">
        <f t="shared" si="86"/>
        <v>0</v>
      </c>
      <c r="DB33" s="31">
        <f t="shared" si="86"/>
        <v>-1137786.4499999997</v>
      </c>
      <c r="DC33" s="31">
        <f t="shared" si="86"/>
        <v>-194778.15</v>
      </c>
      <c r="DD33" s="31">
        <f t="shared" si="86"/>
        <v>-432305.74999999977</v>
      </c>
      <c r="DE33" s="31">
        <f t="shared" si="86"/>
        <v>0</v>
      </c>
      <c r="DF33" s="31">
        <f t="shared" si="86"/>
        <v>0</v>
      </c>
      <c r="DG33" s="31">
        <f t="shared" si="86"/>
        <v>-97.42048958615095</v>
      </c>
      <c r="DH33" s="31">
        <f t="shared" si="86"/>
        <v>0</v>
      </c>
      <c r="DI33" s="31">
        <f t="shared" si="86"/>
        <v>0</v>
      </c>
      <c r="DJ33" s="31">
        <f t="shared" si="86"/>
        <v>-307.75938598863934</v>
      </c>
      <c r="DK33" s="31">
        <f t="shared" si="86"/>
        <v>0</v>
      </c>
      <c r="DL33" s="20">
        <f>MIN(DL3:DL31)</f>
        <v>0</v>
      </c>
      <c r="DM33" s="33">
        <f>MIN(DM3:DM31)</f>
        <v>0</v>
      </c>
    </row>
    <row r="34" spans="1:117" ht="12.75">
      <c r="A34" s="38" t="s">
        <v>48</v>
      </c>
      <c r="B34" s="31">
        <f aca="true" t="shared" si="87" ref="B34:BM34">MAX(B3:B31)</f>
        <v>5737</v>
      </c>
      <c r="C34" s="31">
        <f t="shared" si="87"/>
        <v>22294501</v>
      </c>
      <c r="D34" s="32">
        <f t="shared" si="87"/>
        <v>6701.8</v>
      </c>
      <c r="E34" s="32">
        <f t="shared" si="87"/>
        <v>202.05</v>
      </c>
      <c r="F34" s="124">
        <f t="shared" si="87"/>
        <v>0</v>
      </c>
      <c r="G34" s="131">
        <f t="shared" si="87"/>
        <v>852537.2500000001</v>
      </c>
      <c r="H34" s="31">
        <f t="shared" si="87"/>
        <v>818847.95</v>
      </c>
      <c r="I34" s="31">
        <f t="shared" si="87"/>
        <v>61548.85</v>
      </c>
      <c r="J34" s="31">
        <f t="shared" si="87"/>
        <v>256694</v>
      </c>
      <c r="K34" s="31">
        <f t="shared" si="87"/>
        <v>131546.55</v>
      </c>
      <c r="L34" s="31">
        <f t="shared" si="87"/>
        <v>140937.75</v>
      </c>
      <c r="M34" s="31">
        <f t="shared" si="87"/>
        <v>187222.15</v>
      </c>
      <c r="N34" s="31">
        <f t="shared" si="87"/>
        <v>17657.45</v>
      </c>
      <c r="O34" s="31">
        <f t="shared" si="87"/>
        <v>151670.55</v>
      </c>
      <c r="P34" s="31">
        <f t="shared" si="87"/>
        <v>68933.5</v>
      </c>
      <c r="Q34" s="31">
        <f t="shared" si="87"/>
        <v>0</v>
      </c>
      <c r="R34" s="31">
        <f t="shared" si="87"/>
        <v>15000</v>
      </c>
      <c r="S34" s="31">
        <f t="shared" si="87"/>
        <v>14580</v>
      </c>
      <c r="T34" s="31">
        <f t="shared" si="87"/>
        <v>0</v>
      </c>
      <c r="U34" s="31">
        <f t="shared" si="87"/>
        <v>0</v>
      </c>
      <c r="V34" s="31">
        <f t="shared" si="87"/>
        <v>0</v>
      </c>
      <c r="W34" s="31">
        <f t="shared" si="87"/>
        <v>15000</v>
      </c>
      <c r="X34" s="31">
        <f t="shared" si="87"/>
        <v>162184.6</v>
      </c>
      <c r="Y34" s="31">
        <f t="shared" si="87"/>
        <v>1882426.92</v>
      </c>
      <c r="Z34" s="31">
        <f t="shared" si="87"/>
        <v>0</v>
      </c>
      <c r="AA34" s="31">
        <f t="shared" si="87"/>
        <v>0</v>
      </c>
      <c r="AB34" s="31">
        <f t="shared" si="87"/>
        <v>0</v>
      </c>
      <c r="AC34" s="31">
        <f>MAX(AC3:AC31)</f>
        <v>0</v>
      </c>
      <c r="AD34" s="31">
        <f t="shared" si="87"/>
        <v>0</v>
      </c>
      <c r="AE34" s="31">
        <f t="shared" si="87"/>
        <v>0</v>
      </c>
      <c r="AF34" s="31">
        <f t="shared" si="87"/>
        <v>1054858.55</v>
      </c>
      <c r="AG34" s="31">
        <f t="shared" si="87"/>
        <v>863619.35</v>
      </c>
      <c r="AH34" s="31">
        <f t="shared" si="87"/>
        <v>580635.8</v>
      </c>
      <c r="AI34" s="31">
        <f t="shared" si="87"/>
        <v>627929.2</v>
      </c>
      <c r="AJ34" s="31">
        <f t="shared" si="87"/>
        <v>0</v>
      </c>
      <c r="AK34" s="31">
        <f t="shared" si="87"/>
        <v>0</v>
      </c>
      <c r="AL34" s="31">
        <f t="shared" si="87"/>
        <v>235375</v>
      </c>
      <c r="AM34" s="31">
        <f t="shared" si="87"/>
        <v>0</v>
      </c>
      <c r="AN34" s="31">
        <f t="shared" si="87"/>
        <v>0</v>
      </c>
      <c r="AO34" s="31">
        <f t="shared" si="87"/>
        <v>0</v>
      </c>
      <c r="AP34" s="31">
        <f t="shared" si="87"/>
        <v>0</v>
      </c>
      <c r="AQ34" s="31">
        <f t="shared" si="87"/>
        <v>95525.25</v>
      </c>
      <c r="AR34" s="31">
        <f t="shared" si="87"/>
        <v>0</v>
      </c>
      <c r="AS34" s="31">
        <f t="shared" si="87"/>
        <v>95525.25</v>
      </c>
      <c r="AT34" s="31">
        <f t="shared" si="87"/>
        <v>162184.6</v>
      </c>
      <c r="AU34" s="31">
        <f t="shared" si="87"/>
        <v>2145909.55</v>
      </c>
      <c r="AV34" s="31">
        <f t="shared" si="87"/>
        <v>338771.65</v>
      </c>
      <c r="AW34" s="31">
        <f t="shared" si="87"/>
        <v>432305.75</v>
      </c>
      <c r="AX34" s="31">
        <f t="shared" si="87"/>
        <v>2.3283064365386963E-10</v>
      </c>
      <c r="AY34" s="31">
        <f t="shared" si="87"/>
        <v>133900.85</v>
      </c>
      <c r="AZ34" s="31">
        <f t="shared" si="87"/>
        <v>800950.3</v>
      </c>
      <c r="BA34" s="31">
        <f t="shared" si="87"/>
        <v>0</v>
      </c>
      <c r="BB34" s="31">
        <f t="shared" si="87"/>
        <v>0</v>
      </c>
      <c r="BC34" s="31">
        <f t="shared" si="87"/>
        <v>67440</v>
      </c>
      <c r="BD34" s="31">
        <f t="shared" si="87"/>
        <v>0</v>
      </c>
      <c r="BE34" s="31">
        <f t="shared" si="87"/>
        <v>87774.3</v>
      </c>
      <c r="BF34" s="31">
        <f t="shared" si="87"/>
        <v>893027.2500000001</v>
      </c>
      <c r="BG34" s="31">
        <f t="shared" si="87"/>
        <v>7556</v>
      </c>
      <c r="BH34" s="31">
        <f t="shared" si="87"/>
        <v>0</v>
      </c>
      <c r="BI34" s="31">
        <f t="shared" si="87"/>
        <v>0</v>
      </c>
      <c r="BJ34" s="31">
        <f t="shared" si="87"/>
        <v>0</v>
      </c>
      <c r="BK34" s="31">
        <f t="shared" si="87"/>
        <v>0</v>
      </c>
      <c r="BL34" s="31">
        <f t="shared" si="87"/>
        <v>0</v>
      </c>
      <c r="BM34" s="31">
        <f t="shared" si="87"/>
        <v>56000</v>
      </c>
      <c r="BN34" s="31">
        <f aca="true" t="shared" si="88" ref="BN34:DK34">MAX(BN3:BN31)</f>
        <v>0</v>
      </c>
      <c r="BO34" s="31">
        <f t="shared" si="88"/>
        <v>56000</v>
      </c>
      <c r="BP34" s="31">
        <f t="shared" si="88"/>
        <v>56000</v>
      </c>
      <c r="BQ34" s="31">
        <f t="shared" si="88"/>
        <v>0</v>
      </c>
      <c r="BR34" s="31">
        <f t="shared" si="88"/>
        <v>893027.25</v>
      </c>
      <c r="BS34" s="31">
        <f t="shared" si="88"/>
        <v>0</v>
      </c>
      <c r="BT34" s="31">
        <f t="shared" si="88"/>
        <v>7197537.9</v>
      </c>
      <c r="BU34" s="31">
        <f t="shared" si="88"/>
        <v>1014869.4</v>
      </c>
      <c r="BV34" s="31">
        <f t="shared" si="88"/>
        <v>0</v>
      </c>
      <c r="BW34" s="31">
        <f t="shared" si="88"/>
        <v>0</v>
      </c>
      <c r="BX34" s="31">
        <f t="shared" si="88"/>
        <v>8212407.300000001</v>
      </c>
      <c r="BY34" s="31">
        <f t="shared" si="88"/>
        <v>1435190.9</v>
      </c>
      <c r="BZ34" s="31">
        <f t="shared" si="88"/>
        <v>877663.8</v>
      </c>
      <c r="CA34" s="31">
        <f t="shared" si="88"/>
        <v>5963639.73</v>
      </c>
      <c r="CB34" s="31">
        <f t="shared" si="88"/>
        <v>8212407.3</v>
      </c>
      <c r="CC34" s="31">
        <f t="shared" si="88"/>
        <v>0</v>
      </c>
      <c r="CD34" s="31">
        <f t="shared" si="88"/>
        <v>450704.78</v>
      </c>
      <c r="CE34" s="31">
        <f t="shared" si="88"/>
        <v>465284.78</v>
      </c>
      <c r="CF34" s="31">
        <f t="shared" si="88"/>
        <v>837027.25</v>
      </c>
      <c r="CG34" s="31">
        <f t="shared" si="88"/>
        <v>2022816.5499999998</v>
      </c>
      <c r="CH34" s="31">
        <f t="shared" si="88"/>
        <v>2388.3500000000004</v>
      </c>
      <c r="CI34" s="31">
        <f t="shared" si="88"/>
        <v>21231.150000000023</v>
      </c>
      <c r="CJ34" s="100">
        <f t="shared" si="88"/>
        <v>11.818916070867864</v>
      </c>
      <c r="CK34" s="100">
        <f t="shared" si="88"/>
        <v>12.127158726061877</v>
      </c>
      <c r="CL34" s="100">
        <f t="shared" si="88"/>
        <v>0.29573866143087835</v>
      </c>
      <c r="CM34" s="100">
        <f t="shared" si="88"/>
        <v>0.3034516589423568</v>
      </c>
      <c r="CN34" s="100">
        <f t="shared" si="88"/>
        <v>0.0375508426476068</v>
      </c>
      <c r="CO34" s="100">
        <f t="shared" si="88"/>
        <v>0.2008534175221019</v>
      </c>
      <c r="CP34" s="100">
        <f t="shared" si="88"/>
        <v>0.5013829918712991</v>
      </c>
      <c r="CQ34" s="100">
        <f t="shared" si="88"/>
        <v>0.1758736038071607</v>
      </c>
      <c r="CR34" s="31">
        <f t="shared" si="88"/>
        <v>86.21268159656968</v>
      </c>
      <c r="CS34" s="31">
        <f t="shared" si="88"/>
        <v>5803395.03</v>
      </c>
      <c r="CT34" s="31">
        <f t="shared" si="88"/>
        <v>1695204.77</v>
      </c>
      <c r="CU34" s="31">
        <f t="shared" si="88"/>
        <v>2145909.55</v>
      </c>
      <c r="CV34" s="31">
        <f t="shared" si="88"/>
        <v>450704.7799999998</v>
      </c>
      <c r="CW34" s="31">
        <f t="shared" si="88"/>
        <v>0</v>
      </c>
      <c r="CX34" s="31">
        <f t="shared" si="88"/>
        <v>450704.7799999998</v>
      </c>
      <c r="CY34" s="31">
        <f t="shared" si="88"/>
        <v>338771.6499999998</v>
      </c>
      <c r="CZ34" s="31">
        <f t="shared" si="88"/>
        <v>837027.25</v>
      </c>
      <c r="DA34" s="31">
        <f t="shared" si="88"/>
        <v>187222.15</v>
      </c>
      <c r="DB34" s="31">
        <f t="shared" si="88"/>
        <v>329050.2999999998</v>
      </c>
      <c r="DC34" s="31">
        <f t="shared" si="88"/>
        <v>0</v>
      </c>
      <c r="DD34" s="31">
        <f t="shared" si="88"/>
        <v>338771.6499999998</v>
      </c>
      <c r="DE34" s="31">
        <f t="shared" si="88"/>
        <v>0</v>
      </c>
      <c r="DF34" s="31">
        <f t="shared" si="88"/>
        <v>5223.2</v>
      </c>
      <c r="DG34" s="31">
        <f t="shared" si="88"/>
        <v>12.980163043478262</v>
      </c>
      <c r="DH34" s="31">
        <f t="shared" si="88"/>
        <v>0</v>
      </c>
      <c r="DI34" s="31">
        <f t="shared" si="88"/>
        <v>226.4071544495537</v>
      </c>
      <c r="DJ34" s="31">
        <f t="shared" si="88"/>
        <v>160.74132389675256</v>
      </c>
      <c r="DK34" s="31">
        <f t="shared" si="88"/>
        <v>5587263.430000001</v>
      </c>
      <c r="DL34" s="20">
        <f>MAX(DL3:DL31)</f>
        <v>0</v>
      </c>
      <c r="DM34" s="33">
        <f>MAX(DM3:DM31)</f>
        <v>0</v>
      </c>
    </row>
    <row r="35" spans="1:117" ht="13.5" thickBot="1">
      <c r="A35" s="39" t="s">
        <v>49</v>
      </c>
      <c r="B35" s="34">
        <f aca="true" t="shared" si="89" ref="B35:BM35">MEDIAN(B3:B31)</f>
        <v>607</v>
      </c>
      <c r="C35" s="34">
        <f t="shared" si="89"/>
        <v>1416528</v>
      </c>
      <c r="D35" s="35">
        <f t="shared" si="89"/>
        <v>2722.5</v>
      </c>
      <c r="E35" s="35">
        <f t="shared" si="89"/>
        <v>82.08</v>
      </c>
      <c r="F35" s="125" t="e">
        <f t="shared" si="89"/>
        <v>#NUM!</v>
      </c>
      <c r="G35" s="132">
        <f t="shared" si="89"/>
        <v>0</v>
      </c>
      <c r="H35" s="34">
        <f t="shared" si="89"/>
        <v>0</v>
      </c>
      <c r="I35" s="34">
        <f t="shared" si="89"/>
        <v>0</v>
      </c>
      <c r="J35" s="34">
        <f t="shared" si="89"/>
        <v>0</v>
      </c>
      <c r="K35" s="34">
        <f t="shared" si="89"/>
        <v>0</v>
      </c>
      <c r="L35" s="34">
        <f t="shared" si="89"/>
        <v>0</v>
      </c>
      <c r="M35" s="34">
        <f t="shared" si="89"/>
        <v>0</v>
      </c>
      <c r="N35" s="34">
        <f t="shared" si="89"/>
        <v>0</v>
      </c>
      <c r="O35" s="34">
        <f t="shared" si="89"/>
        <v>0</v>
      </c>
      <c r="P35" s="34">
        <f t="shared" si="89"/>
        <v>0</v>
      </c>
      <c r="Q35" s="34">
        <f t="shared" si="89"/>
        <v>0</v>
      </c>
      <c r="R35" s="34">
        <f t="shared" si="89"/>
        <v>0</v>
      </c>
      <c r="S35" s="34">
        <f t="shared" si="89"/>
        <v>0</v>
      </c>
      <c r="T35" s="34">
        <f t="shared" si="89"/>
        <v>0</v>
      </c>
      <c r="U35" s="34">
        <f t="shared" si="89"/>
        <v>0</v>
      </c>
      <c r="V35" s="34">
        <f t="shared" si="89"/>
        <v>0</v>
      </c>
      <c r="W35" s="34">
        <f t="shared" si="89"/>
        <v>0</v>
      </c>
      <c r="X35" s="34">
        <f t="shared" si="89"/>
        <v>0</v>
      </c>
      <c r="Y35" s="34">
        <f t="shared" si="89"/>
        <v>0</v>
      </c>
      <c r="Z35" s="34">
        <f t="shared" si="89"/>
        <v>0</v>
      </c>
      <c r="AA35" s="34">
        <f t="shared" si="89"/>
        <v>0</v>
      </c>
      <c r="AB35" s="34">
        <f t="shared" si="89"/>
        <v>0</v>
      </c>
      <c r="AC35" s="34">
        <f>MEDIAN(AC3:AC31)</f>
        <v>0</v>
      </c>
      <c r="AD35" s="34">
        <f t="shared" si="89"/>
        <v>0</v>
      </c>
      <c r="AE35" s="34">
        <f t="shared" si="89"/>
        <v>0</v>
      </c>
      <c r="AF35" s="34">
        <f t="shared" si="89"/>
        <v>0</v>
      </c>
      <c r="AG35" s="34">
        <f t="shared" si="89"/>
        <v>0</v>
      </c>
      <c r="AH35" s="34">
        <f t="shared" si="89"/>
        <v>0</v>
      </c>
      <c r="AI35" s="34">
        <f t="shared" si="89"/>
        <v>0</v>
      </c>
      <c r="AJ35" s="34">
        <f t="shared" si="89"/>
        <v>0</v>
      </c>
      <c r="AK35" s="34">
        <f t="shared" si="89"/>
        <v>0</v>
      </c>
      <c r="AL35" s="34">
        <f t="shared" si="89"/>
        <v>0</v>
      </c>
      <c r="AM35" s="34">
        <f t="shared" si="89"/>
        <v>0</v>
      </c>
      <c r="AN35" s="34">
        <f t="shared" si="89"/>
        <v>0</v>
      </c>
      <c r="AO35" s="34">
        <f t="shared" si="89"/>
        <v>0</v>
      </c>
      <c r="AP35" s="34">
        <f t="shared" si="89"/>
        <v>0</v>
      </c>
      <c r="AQ35" s="34">
        <f t="shared" si="89"/>
        <v>0</v>
      </c>
      <c r="AR35" s="34">
        <f t="shared" si="89"/>
        <v>0</v>
      </c>
      <c r="AS35" s="34">
        <f t="shared" si="89"/>
        <v>0</v>
      </c>
      <c r="AT35" s="34">
        <f t="shared" si="89"/>
        <v>0</v>
      </c>
      <c r="AU35" s="34">
        <f t="shared" si="89"/>
        <v>0</v>
      </c>
      <c r="AV35" s="34">
        <f t="shared" si="89"/>
        <v>0</v>
      </c>
      <c r="AW35" s="34">
        <f t="shared" si="89"/>
        <v>0</v>
      </c>
      <c r="AX35" s="34">
        <f t="shared" si="89"/>
        <v>0</v>
      </c>
      <c r="AY35" s="34">
        <f t="shared" si="89"/>
        <v>0</v>
      </c>
      <c r="AZ35" s="34">
        <f t="shared" si="89"/>
        <v>0</v>
      </c>
      <c r="BA35" s="34">
        <f t="shared" si="89"/>
        <v>0</v>
      </c>
      <c r="BB35" s="34">
        <f t="shared" si="89"/>
        <v>0</v>
      </c>
      <c r="BC35" s="34">
        <f t="shared" si="89"/>
        <v>0</v>
      </c>
      <c r="BD35" s="34">
        <f t="shared" si="89"/>
        <v>0</v>
      </c>
      <c r="BE35" s="34">
        <f t="shared" si="89"/>
        <v>0</v>
      </c>
      <c r="BF35" s="34">
        <f t="shared" si="89"/>
        <v>0</v>
      </c>
      <c r="BG35" s="34">
        <f t="shared" si="89"/>
        <v>0</v>
      </c>
      <c r="BH35" s="34">
        <f t="shared" si="89"/>
        <v>0</v>
      </c>
      <c r="BI35" s="34">
        <f t="shared" si="89"/>
        <v>0</v>
      </c>
      <c r="BJ35" s="34">
        <f t="shared" si="89"/>
        <v>0</v>
      </c>
      <c r="BK35" s="34">
        <f t="shared" si="89"/>
        <v>0</v>
      </c>
      <c r="BL35" s="34">
        <f t="shared" si="89"/>
        <v>0</v>
      </c>
      <c r="BM35" s="34">
        <f t="shared" si="89"/>
        <v>0</v>
      </c>
      <c r="BN35" s="34">
        <f aca="true" t="shared" si="90" ref="BN35:DK35">MEDIAN(BN3:BN31)</f>
        <v>0</v>
      </c>
      <c r="BO35" s="34">
        <f t="shared" si="90"/>
        <v>0</v>
      </c>
      <c r="BP35" s="34">
        <f t="shared" si="90"/>
        <v>0</v>
      </c>
      <c r="BQ35" s="34">
        <f t="shared" si="90"/>
        <v>0</v>
      </c>
      <c r="BR35" s="34">
        <f t="shared" si="90"/>
        <v>0</v>
      </c>
      <c r="BS35" s="34">
        <f t="shared" si="90"/>
        <v>0</v>
      </c>
      <c r="BT35" s="34">
        <f t="shared" si="90"/>
        <v>0</v>
      </c>
      <c r="BU35" s="34">
        <f t="shared" si="90"/>
        <v>0</v>
      </c>
      <c r="BV35" s="34">
        <f t="shared" si="90"/>
        <v>0</v>
      </c>
      <c r="BW35" s="34">
        <f t="shared" si="90"/>
        <v>0</v>
      </c>
      <c r="BX35" s="34">
        <f t="shared" si="90"/>
        <v>0</v>
      </c>
      <c r="BY35" s="34">
        <f t="shared" si="90"/>
        <v>0</v>
      </c>
      <c r="BZ35" s="34">
        <f t="shared" si="90"/>
        <v>0</v>
      </c>
      <c r="CA35" s="34">
        <f t="shared" si="90"/>
        <v>0</v>
      </c>
      <c r="CB35" s="34">
        <f t="shared" si="90"/>
        <v>0</v>
      </c>
      <c r="CC35" s="34">
        <f t="shared" si="90"/>
        <v>0</v>
      </c>
      <c r="CD35" s="34">
        <f t="shared" si="90"/>
        <v>0</v>
      </c>
      <c r="CE35" s="34">
        <f t="shared" si="90"/>
        <v>0</v>
      </c>
      <c r="CF35" s="34">
        <f t="shared" si="90"/>
        <v>0</v>
      </c>
      <c r="CG35" s="34">
        <f t="shared" si="90"/>
        <v>0</v>
      </c>
      <c r="CH35" s="34">
        <f t="shared" si="90"/>
        <v>0</v>
      </c>
      <c r="CI35" s="34">
        <f t="shared" si="90"/>
        <v>0</v>
      </c>
      <c r="CJ35" s="101">
        <f t="shared" si="90"/>
        <v>0.9798021525034167</v>
      </c>
      <c r="CK35" s="101">
        <f t="shared" si="90"/>
        <v>0.9798021525034167</v>
      </c>
      <c r="CL35" s="101">
        <f t="shared" si="90"/>
        <v>0.17526897273875017</v>
      </c>
      <c r="CM35" s="101">
        <f t="shared" si="90"/>
        <v>0.17526897273875017</v>
      </c>
      <c r="CN35" s="101">
        <f t="shared" si="90"/>
        <v>-0.1874703898025534</v>
      </c>
      <c r="CO35" s="101">
        <f t="shared" si="90"/>
        <v>-0.006407625051317681</v>
      </c>
      <c r="CP35" s="101">
        <f t="shared" si="90"/>
        <v>0.16162541178374523</v>
      </c>
      <c r="CQ35" s="101">
        <f t="shared" si="90"/>
        <v>0.1239501359693175</v>
      </c>
      <c r="CR35" s="34">
        <f t="shared" si="90"/>
        <v>9.4776092611497</v>
      </c>
      <c r="CS35" s="34">
        <f t="shared" si="90"/>
        <v>0</v>
      </c>
      <c r="CT35" s="34">
        <f t="shared" si="90"/>
        <v>0</v>
      </c>
      <c r="CU35" s="34">
        <f t="shared" si="90"/>
        <v>0</v>
      </c>
      <c r="CV35" s="34">
        <f t="shared" si="90"/>
        <v>0</v>
      </c>
      <c r="CW35" s="34">
        <f t="shared" si="90"/>
        <v>0</v>
      </c>
      <c r="CX35" s="34">
        <f t="shared" si="90"/>
        <v>0</v>
      </c>
      <c r="CY35" s="34">
        <f t="shared" si="90"/>
        <v>0</v>
      </c>
      <c r="CZ35" s="34">
        <f t="shared" si="90"/>
        <v>0</v>
      </c>
      <c r="DA35" s="34">
        <f t="shared" si="90"/>
        <v>0</v>
      </c>
      <c r="DB35" s="34">
        <f t="shared" si="90"/>
        <v>0</v>
      </c>
      <c r="DC35" s="34">
        <f t="shared" si="90"/>
        <v>0</v>
      </c>
      <c r="DD35" s="34">
        <f t="shared" si="90"/>
        <v>0</v>
      </c>
      <c r="DE35" s="34">
        <f t="shared" si="90"/>
        <v>0</v>
      </c>
      <c r="DF35" s="34">
        <f t="shared" si="90"/>
        <v>0</v>
      </c>
      <c r="DG35" s="34">
        <f t="shared" si="90"/>
        <v>0</v>
      </c>
      <c r="DH35" s="34">
        <f t="shared" si="90"/>
        <v>0</v>
      </c>
      <c r="DI35" s="34">
        <f t="shared" si="90"/>
        <v>0</v>
      </c>
      <c r="DJ35" s="34">
        <f t="shared" si="90"/>
        <v>0</v>
      </c>
      <c r="DK35" s="34">
        <f t="shared" si="90"/>
        <v>0</v>
      </c>
      <c r="DL35" s="36" t="e">
        <f>MEDIAN(DL3:DL31)</f>
        <v>#NUM!</v>
      </c>
      <c r="DM35" s="37" t="e">
        <f>MEDIAN(DM3:DM31)</f>
        <v>#NUM!</v>
      </c>
    </row>
    <row r="37" spans="1:118" s="12" customFormat="1" ht="12.75">
      <c r="A37" s="3" t="s">
        <v>225</v>
      </c>
      <c r="B37" s="24">
        <f>SUM(B3:B31)</f>
        <v>38207</v>
      </c>
      <c r="C37" s="24">
        <f>SUM(C3:C31)</f>
        <v>126728843</v>
      </c>
      <c r="D37" s="24">
        <f>D35</f>
        <v>2722.5</v>
      </c>
      <c r="E37" s="150">
        <f>E35</f>
        <v>82.08</v>
      </c>
      <c r="F37" s="24">
        <f>SUM(F3:F31)</f>
        <v>0</v>
      </c>
      <c r="G37" s="24">
        <f aca="true" t="shared" si="91" ref="G37:BN37">SUM(G3:G31)</f>
        <v>1677721.3499999999</v>
      </c>
      <c r="H37" s="24">
        <f t="shared" si="91"/>
        <v>1656832.1199999999</v>
      </c>
      <c r="I37" s="24">
        <f t="shared" si="91"/>
        <v>161647.45</v>
      </c>
      <c r="J37" s="24">
        <f t="shared" si="91"/>
        <v>271894</v>
      </c>
      <c r="K37" s="24">
        <f t="shared" si="91"/>
        <v>289231.5</v>
      </c>
      <c r="L37" s="24">
        <f t="shared" si="91"/>
        <v>140937.75</v>
      </c>
      <c r="M37" s="24">
        <f t="shared" si="91"/>
        <v>430169.25</v>
      </c>
      <c r="N37" s="24">
        <f t="shared" si="91"/>
        <v>17657.45</v>
      </c>
      <c r="O37" s="24">
        <f t="shared" si="91"/>
        <v>190670.55</v>
      </c>
      <c r="P37" s="24">
        <f t="shared" si="91"/>
        <v>173747.75</v>
      </c>
      <c r="Q37" s="24">
        <f t="shared" si="91"/>
        <v>0</v>
      </c>
      <c r="R37" s="24">
        <f t="shared" si="91"/>
        <v>15000</v>
      </c>
      <c r="S37" s="24">
        <f t="shared" si="91"/>
        <v>23955</v>
      </c>
      <c r="T37" s="24">
        <f t="shared" si="91"/>
        <v>0</v>
      </c>
      <c r="U37" s="24">
        <f t="shared" si="91"/>
        <v>0</v>
      </c>
      <c r="V37" s="24">
        <f t="shared" si="91"/>
        <v>0</v>
      </c>
      <c r="W37" s="24">
        <f t="shared" si="91"/>
        <v>38955</v>
      </c>
      <c r="X37" s="24">
        <f t="shared" si="91"/>
        <v>306514.4</v>
      </c>
      <c r="Y37" s="24">
        <f t="shared" si="91"/>
        <v>4925809.319999999</v>
      </c>
      <c r="Z37" s="24">
        <f t="shared" si="91"/>
        <v>0</v>
      </c>
      <c r="AA37" s="24">
        <f t="shared" si="91"/>
        <v>0</v>
      </c>
      <c r="AB37" s="24">
        <f t="shared" si="91"/>
        <v>0</v>
      </c>
      <c r="AC37" s="24">
        <f t="shared" si="91"/>
        <v>0</v>
      </c>
      <c r="AD37" s="24">
        <f t="shared" si="91"/>
        <v>0</v>
      </c>
      <c r="AE37" s="24">
        <f t="shared" si="91"/>
        <v>0</v>
      </c>
      <c r="AF37" s="24">
        <f t="shared" si="91"/>
        <v>1082800.95</v>
      </c>
      <c r="AG37" s="24">
        <f t="shared" si="91"/>
        <v>1801411.7</v>
      </c>
      <c r="AH37" s="24">
        <f t="shared" si="91"/>
        <v>580635.8</v>
      </c>
      <c r="AI37" s="24">
        <f t="shared" si="91"/>
        <v>1137284.8499999999</v>
      </c>
      <c r="AJ37" s="24">
        <f t="shared" si="91"/>
        <v>0</v>
      </c>
      <c r="AK37" s="24">
        <f t="shared" si="91"/>
        <v>0</v>
      </c>
      <c r="AL37" s="24">
        <f t="shared" si="91"/>
        <v>593670.55</v>
      </c>
      <c r="AM37" s="24">
        <f t="shared" si="91"/>
        <v>0</v>
      </c>
      <c r="AN37" s="24">
        <f t="shared" si="91"/>
        <v>0</v>
      </c>
      <c r="AO37" s="24">
        <f t="shared" si="91"/>
        <v>0</v>
      </c>
      <c r="AP37" s="24">
        <f t="shared" si="91"/>
        <v>0</v>
      </c>
      <c r="AQ37" s="24">
        <f t="shared" si="91"/>
        <v>95525.25</v>
      </c>
      <c r="AR37" s="24">
        <f t="shared" si="91"/>
        <v>0</v>
      </c>
      <c r="AS37" s="24">
        <f t="shared" si="91"/>
        <v>95525.25</v>
      </c>
      <c r="AT37" s="24">
        <f t="shared" si="91"/>
        <v>303947.9</v>
      </c>
      <c r="AU37" s="24">
        <f t="shared" si="91"/>
        <v>5014641.2</v>
      </c>
      <c r="AV37" s="24">
        <f t="shared" si="91"/>
        <v>647913.78</v>
      </c>
      <c r="AW37" s="24">
        <f t="shared" si="91"/>
        <v>559081.9</v>
      </c>
      <c r="AX37" s="4">
        <f>Y37-AU37+AV37-AW37</f>
        <v>0</v>
      </c>
      <c r="AY37" s="24">
        <f t="shared" si="91"/>
        <v>355150.9</v>
      </c>
      <c r="AZ37" s="24">
        <f t="shared" si="91"/>
        <v>1043919.2000000001</v>
      </c>
      <c r="BA37" s="24">
        <f t="shared" si="91"/>
        <v>0</v>
      </c>
      <c r="BB37" s="24">
        <f t="shared" si="91"/>
        <v>0</v>
      </c>
      <c r="BC37" s="24">
        <f t="shared" si="91"/>
        <v>92062.65</v>
      </c>
      <c r="BD37" s="24">
        <f t="shared" si="91"/>
        <v>0</v>
      </c>
      <c r="BE37" s="24">
        <f t="shared" si="91"/>
        <v>87774.3</v>
      </c>
      <c r="BF37" s="24">
        <f t="shared" si="91"/>
        <v>1223756.15</v>
      </c>
      <c r="BG37" s="24">
        <f t="shared" si="91"/>
        <v>7556</v>
      </c>
      <c r="BH37" s="24">
        <f t="shared" si="91"/>
        <v>0</v>
      </c>
      <c r="BI37" s="24">
        <f t="shared" si="91"/>
        <v>0</v>
      </c>
      <c r="BJ37" s="24">
        <f t="shared" si="91"/>
        <v>0</v>
      </c>
      <c r="BK37" s="24">
        <f t="shared" si="91"/>
        <v>0</v>
      </c>
      <c r="BL37" s="24">
        <f t="shared" si="91"/>
        <v>0</v>
      </c>
      <c r="BM37" s="24">
        <f t="shared" si="91"/>
        <v>57200</v>
      </c>
      <c r="BN37" s="24">
        <f t="shared" si="91"/>
        <v>0</v>
      </c>
      <c r="BO37" s="24">
        <f>SUM(BO3:BO31)</f>
        <v>64756</v>
      </c>
      <c r="BP37" s="24">
        <f>SUM(BP3:BP31)</f>
        <v>64756</v>
      </c>
      <c r="BQ37" s="24">
        <f>SUM(BQ3:BQ31)</f>
        <v>0</v>
      </c>
      <c r="BR37" s="24">
        <f>SUM(BR3:BR31)</f>
        <v>1223756.15</v>
      </c>
      <c r="BS37" s="50">
        <f>+BF37-BO37+BP37+BQ37-BR37</f>
        <v>0</v>
      </c>
      <c r="BT37" s="24">
        <f aca="true" t="shared" si="92" ref="BT37:CB37">SUM(BT3:BT31)</f>
        <v>26179083.990000002</v>
      </c>
      <c r="BU37" s="24">
        <f t="shared" si="92"/>
        <v>1779201.9000000001</v>
      </c>
      <c r="BV37" s="24">
        <f t="shared" si="92"/>
        <v>0</v>
      </c>
      <c r="BW37" s="24">
        <f t="shared" si="92"/>
        <v>0</v>
      </c>
      <c r="BX37" s="24">
        <f t="shared" si="92"/>
        <v>27958285.89</v>
      </c>
      <c r="BY37" s="24">
        <f t="shared" si="92"/>
        <v>2729706.37</v>
      </c>
      <c r="BZ37" s="24">
        <f t="shared" si="92"/>
        <v>2910424.5</v>
      </c>
      <c r="CA37" s="24">
        <f t="shared" si="92"/>
        <v>22318155.02</v>
      </c>
      <c r="CB37" s="24">
        <f t="shared" si="92"/>
        <v>27958285.889999997</v>
      </c>
      <c r="CC37" s="4">
        <f>BX37-CB37</f>
        <v>0</v>
      </c>
      <c r="CD37" s="81">
        <f>K37+L37+AV37-AW37</f>
        <v>519001.13</v>
      </c>
      <c r="CE37" s="83">
        <f>CD37+W37-AS37</f>
        <v>462430.88</v>
      </c>
      <c r="CF37" s="83">
        <f>BR37-BP37</f>
        <v>1159000.15</v>
      </c>
      <c r="CG37" s="83">
        <f>AU37-AM37-AT37-AS37</f>
        <v>4615168.05</v>
      </c>
      <c r="CH37" s="83">
        <f>I37-AG37+AY37+AH37+BQ37</f>
        <v>-703977.55</v>
      </c>
      <c r="CI37" s="44">
        <f>CH37+K37</f>
        <v>-414746.05000000005</v>
      </c>
      <c r="CJ37" s="66">
        <f>CD37/CF37</f>
        <v>0.4478007444606457</v>
      </c>
      <c r="CK37" s="147">
        <f>CE37/CF37</f>
        <v>0.3989912166965639</v>
      </c>
      <c r="CL37" s="71">
        <f>CD37/CG37*1</f>
        <v>0.11245552152754222</v>
      </c>
      <c r="CM37" s="71">
        <f>CE37/CG37</f>
        <v>0.10019805887675098</v>
      </c>
      <c r="CN37" s="71">
        <f>CH37/CG37</f>
        <v>-0.15253562651960204</v>
      </c>
      <c r="CO37" s="71">
        <f>CI37/CG37</f>
        <v>-0.08986586089752464</v>
      </c>
      <c r="CP37" s="71">
        <f>(K37+L37)/(BU37+K37+L37)</f>
        <v>0.1947021214611225</v>
      </c>
      <c r="CQ37" s="71">
        <f>(K37)/(BU37+K37+L37)</f>
        <v>0.13091123236582497</v>
      </c>
      <c r="CR37" s="82">
        <f>CS37/CE37</f>
        <v>50.70893539808587</v>
      </c>
      <c r="CS37" s="83">
        <f>BT37-BY37</f>
        <v>23449377.62</v>
      </c>
      <c r="CT37" s="87">
        <f>Y37-K37-L37-V37</f>
        <v>4495640.069999999</v>
      </c>
      <c r="CU37" s="87">
        <f>AU37-AR37</f>
        <v>5014641.2</v>
      </c>
      <c r="CV37" s="87">
        <f>CU37-CT37</f>
        <v>519001.1300000008</v>
      </c>
      <c r="CW37" s="87">
        <f>-V37+AR37</f>
        <v>0</v>
      </c>
      <c r="CX37" s="87">
        <f>CV37+CW37</f>
        <v>519001.1300000008</v>
      </c>
      <c r="CY37" s="87">
        <f>CX37-K37-L37</f>
        <v>88831.88000000082</v>
      </c>
      <c r="CZ37" s="87">
        <f>BR37-BP37</f>
        <v>1159000.15</v>
      </c>
      <c r="DA37" s="87">
        <f>K37+L37</f>
        <v>430169.25</v>
      </c>
      <c r="DB37" s="87">
        <f>-CZ37+DA37+CY37</f>
        <v>-639999.0199999991</v>
      </c>
      <c r="DC37" s="87">
        <f>-BP37-DA37</f>
        <v>-494925.25</v>
      </c>
      <c r="DD37" s="87">
        <f>DB37+DC37+BR37</f>
        <v>88831.88000000082</v>
      </c>
      <c r="DE37" s="87">
        <f>Z37+AA37+AB37</f>
        <v>0</v>
      </c>
      <c r="DF37" s="87">
        <f>CS37/B37</f>
        <v>613.7455864108672</v>
      </c>
      <c r="DG37" s="87">
        <f>CH37/B37</f>
        <v>-18.425355301384563</v>
      </c>
      <c r="DH37" s="87">
        <f>DE37/B37</f>
        <v>0</v>
      </c>
      <c r="DI37" s="88">
        <f>CZ37/B37</f>
        <v>30.334759337294212</v>
      </c>
      <c r="DJ37" s="83">
        <f>DB37/B37</f>
        <v>-16.75083152301932</v>
      </c>
      <c r="DK37" s="151">
        <f>CA37-BW37-BU37</f>
        <v>20538953.12</v>
      </c>
      <c r="DL37" s="74"/>
      <c r="DM37" s="74"/>
      <c r="DN37" s="75"/>
    </row>
    <row r="38" spans="88:115" ht="12.75">
      <c r="CJ38" s="7"/>
      <c r="CK38" s="7"/>
      <c r="CL38" s="8"/>
      <c r="CM38" s="8"/>
      <c r="CN38" s="8"/>
      <c r="CO38" s="8"/>
      <c r="CP38" s="8"/>
      <c r="CQ38" s="8"/>
      <c r="CR38" s="8"/>
      <c r="CS38" s="8"/>
      <c r="DK38" s="8"/>
    </row>
    <row r="40" spans="1:117" ht="12.75">
      <c r="A40" s="3" t="s">
        <v>216</v>
      </c>
      <c r="G40" s="141">
        <v>791532.8</v>
      </c>
      <c r="H40" s="49">
        <v>337929.47</v>
      </c>
      <c r="I40" s="49">
        <v>78</v>
      </c>
      <c r="J40" s="49">
        <v>0</v>
      </c>
      <c r="K40" s="49">
        <v>29549.3</v>
      </c>
      <c r="L40" s="49">
        <v>36806.7</v>
      </c>
      <c r="M40" s="50">
        <f>SUM(K40:L40)</f>
        <v>66356</v>
      </c>
      <c r="N40" s="49">
        <v>17657.45</v>
      </c>
      <c r="O40" s="49">
        <v>90000</v>
      </c>
      <c r="P40" s="49">
        <v>13140.95</v>
      </c>
      <c r="Q40" s="49">
        <v>0</v>
      </c>
      <c r="R40" s="49">
        <v>0</v>
      </c>
      <c r="S40" s="49">
        <v>0</v>
      </c>
      <c r="T40" s="49">
        <v>0</v>
      </c>
      <c r="U40" s="49">
        <v>0</v>
      </c>
      <c r="V40" s="49">
        <v>0</v>
      </c>
      <c r="W40" s="50">
        <f>SUM(R40:V40)</f>
        <v>0</v>
      </c>
      <c r="X40" s="49">
        <v>93969</v>
      </c>
      <c r="Y40" s="50">
        <f>SUM(G40:X40)-M40-W40</f>
        <v>1410663.67</v>
      </c>
      <c r="Z40" s="49">
        <v>0</v>
      </c>
      <c r="AA40" s="49">
        <v>0</v>
      </c>
      <c r="AB40" s="49">
        <v>0</v>
      </c>
      <c r="AC40" s="49">
        <v>0</v>
      </c>
      <c r="AD40" s="49">
        <v>0</v>
      </c>
      <c r="AE40" s="50">
        <f>SUM(Z40:AD40)</f>
        <v>0</v>
      </c>
      <c r="AF40" s="49">
        <v>809653.65</v>
      </c>
      <c r="AG40" s="49">
        <v>71308.6</v>
      </c>
      <c r="AH40" s="49">
        <v>0</v>
      </c>
      <c r="AI40" s="49">
        <v>594793.45</v>
      </c>
      <c r="AJ40" s="49">
        <v>0</v>
      </c>
      <c r="AK40" s="49">
        <v>0</v>
      </c>
      <c r="AL40" s="49">
        <v>149320</v>
      </c>
      <c r="AM40" s="49">
        <v>0</v>
      </c>
      <c r="AN40" s="45">
        <v>0</v>
      </c>
      <c r="AO40" s="45">
        <v>0</v>
      </c>
      <c r="AP40" s="45">
        <v>0</v>
      </c>
      <c r="AQ40" s="45">
        <v>0</v>
      </c>
      <c r="AR40" s="45">
        <v>0</v>
      </c>
      <c r="AS40" s="4">
        <f>SUM(AN40:AR40)</f>
        <v>0</v>
      </c>
      <c r="AT40" s="45">
        <v>93969</v>
      </c>
      <c r="AU40" s="4">
        <f>SUM(Z40:AT40)-AE40-AH40-AS40</f>
        <v>1719044.7</v>
      </c>
      <c r="AV40" s="45">
        <v>308381.03</v>
      </c>
      <c r="AW40" s="45">
        <v>0</v>
      </c>
      <c r="AX40" s="4">
        <f>Y40-AU40+AV40-AW40</f>
        <v>0</v>
      </c>
      <c r="AY40" s="49">
        <v>3569.75</v>
      </c>
      <c r="AZ40" s="49">
        <v>149509.3</v>
      </c>
      <c r="BA40" s="49">
        <v>0</v>
      </c>
      <c r="BB40" s="49">
        <v>0</v>
      </c>
      <c r="BC40" s="49">
        <v>0</v>
      </c>
      <c r="BD40" s="49">
        <v>0</v>
      </c>
      <c r="BE40" s="49">
        <v>0</v>
      </c>
      <c r="BF40" s="50">
        <f>SUM(AZ40:BE40)</f>
        <v>149509.3</v>
      </c>
      <c r="BG40" s="49">
        <v>7556</v>
      </c>
      <c r="BH40" s="49">
        <v>0</v>
      </c>
      <c r="BI40" s="49">
        <v>0</v>
      </c>
      <c r="BJ40" s="49">
        <v>0</v>
      </c>
      <c r="BK40" s="49">
        <v>0</v>
      </c>
      <c r="BL40" s="49">
        <v>0</v>
      </c>
      <c r="BM40" s="49">
        <v>0</v>
      </c>
      <c r="BN40" s="49">
        <v>0</v>
      </c>
      <c r="BO40" s="50">
        <f>SUM(BG40:BN40)</f>
        <v>7556</v>
      </c>
      <c r="BP40" s="49">
        <v>7556</v>
      </c>
      <c r="BQ40" s="49">
        <v>0</v>
      </c>
      <c r="BR40" s="49">
        <v>149509.3</v>
      </c>
      <c r="BS40" s="50">
        <f>+BF40-BO40+BP40+BQ40-BR40</f>
        <v>0</v>
      </c>
      <c r="BT40" s="45">
        <v>2642209.41</v>
      </c>
      <c r="BU40" s="45">
        <v>109721.3</v>
      </c>
      <c r="BV40" s="45">
        <v>0</v>
      </c>
      <c r="BW40" s="45">
        <v>0</v>
      </c>
      <c r="BX40" s="4">
        <f>SUM(BT40:BW40)</f>
        <v>2751930.71</v>
      </c>
      <c r="BY40" s="45">
        <v>104658.8</v>
      </c>
      <c r="BZ40" s="45">
        <v>78893.3</v>
      </c>
      <c r="CA40" s="45">
        <v>2568378.61</v>
      </c>
      <c r="CB40" s="4">
        <f>SUM(BY40:CA40)</f>
        <v>2751930.71</v>
      </c>
      <c r="CC40" s="4">
        <f>BX40-CB40</f>
        <v>0</v>
      </c>
      <c r="CD40" s="81">
        <f>K40+L40+AV40-AW40</f>
        <v>374737.03</v>
      </c>
      <c r="CE40" s="83">
        <f>CD40+W40-AS40</f>
        <v>374737.03</v>
      </c>
      <c r="CF40" s="83">
        <f>BR40-BP40</f>
        <v>141953.3</v>
      </c>
      <c r="CG40" s="83">
        <f>AU40-AM40-AT40-AS40</f>
        <v>1625075.7</v>
      </c>
      <c r="CH40" s="83">
        <f>I40-AG40+AY40+AH40+BQ40</f>
        <v>-67660.85</v>
      </c>
      <c r="CI40" s="44">
        <f>CH40+K40</f>
        <v>-38111.55</v>
      </c>
      <c r="CJ40" s="66">
        <f>IF(CF40=0,"-",(CD40/CF40))</f>
        <v>2.6398613487675178</v>
      </c>
      <c r="CK40" s="66">
        <f>IF(CF40=0,"-",(CE40/CF40))</f>
        <v>2.6398613487675178</v>
      </c>
      <c r="CL40" s="148">
        <f>IF(CG40=0,"-",(CD40/CG40*1))</f>
        <v>0.23059666082016983</v>
      </c>
      <c r="CM40" s="148">
        <f>IF(CE40=0,"-",(CE40/CG40))</f>
        <v>0.23059666082016983</v>
      </c>
      <c r="CN40" s="148">
        <f>IF(CG40=0,"-",(CH40/CG40))</f>
        <v>-0.0416355065797858</v>
      </c>
      <c r="CO40" s="148">
        <f>IF(CG40=0,"-",(CI40/CG40))</f>
        <v>-0.023452169028187426</v>
      </c>
      <c r="CP40" s="148">
        <f>IF(BU40+K40+L40=0,"-",((K40+L40)/(BU40+K40+L40)))</f>
        <v>0.3768572098731637</v>
      </c>
      <c r="CQ40" s="148">
        <f>IF(BU40+K40+L40=0,"-",((K40)/(BU40+K40+L40)))</f>
        <v>0.167820042674439</v>
      </c>
      <c r="CR40" s="149">
        <f>IF(CE40=0,"-",(CS40/CE40))</f>
        <v>6.7715501988154205</v>
      </c>
      <c r="CS40" s="83">
        <f>BT40-BY40</f>
        <v>2537550.6100000003</v>
      </c>
      <c r="CT40" s="87">
        <f>Y40-K40-L40-V40</f>
        <v>1344307.67</v>
      </c>
      <c r="CU40" s="87">
        <f>AU40-AR40</f>
        <v>1719044.7</v>
      </c>
      <c r="CV40" s="87">
        <f>CU40-CT40</f>
        <v>374737.03</v>
      </c>
      <c r="CW40" s="87">
        <f>-V40+AR40</f>
        <v>0</v>
      </c>
      <c r="CX40" s="87">
        <f>CV40+CW40</f>
        <v>374737.03</v>
      </c>
      <c r="CY40" s="87">
        <f>CX40-K40-L40</f>
        <v>308381.03</v>
      </c>
      <c r="CZ40" s="87">
        <f>BR40-BP40</f>
        <v>141953.3</v>
      </c>
      <c r="DA40" s="87">
        <f>K40+L40</f>
        <v>66356</v>
      </c>
      <c r="DB40" s="87">
        <f>-CZ40+DA40+CY40</f>
        <v>232783.73000000004</v>
      </c>
      <c r="DC40" s="87">
        <f>-BP40-DA40</f>
        <v>-73912</v>
      </c>
      <c r="DD40" s="87">
        <f>DB40+DC40+BR40</f>
        <v>308381.03</v>
      </c>
      <c r="DE40" s="87">
        <f>Z40+AA40+AB40</f>
        <v>0</v>
      </c>
      <c r="DF40" s="87" t="e">
        <f>CS40/B40</f>
        <v>#DIV/0!</v>
      </c>
      <c r="DG40" s="87" t="e">
        <f>CH40/B40</f>
        <v>#DIV/0!</v>
      </c>
      <c r="DH40" s="87" t="e">
        <f>DE40/B40</f>
        <v>#DIV/0!</v>
      </c>
      <c r="DI40" s="88" t="e">
        <f>CZ40/B40</f>
        <v>#DIV/0!</v>
      </c>
      <c r="DJ40" s="83" t="e">
        <f>DB40/B40</f>
        <v>#DIV/0!</v>
      </c>
      <c r="DK40" s="151">
        <f>CA40-BW40-BU40</f>
        <v>2458657.31</v>
      </c>
      <c r="DL40" s="74"/>
      <c r="DM40" s="75"/>
    </row>
    <row r="41" spans="1:117" ht="12.75">
      <c r="A41" s="3" t="s">
        <v>217</v>
      </c>
      <c r="G41" s="140">
        <v>28973.15</v>
      </c>
      <c r="H41" s="50">
        <v>78726.25</v>
      </c>
      <c r="I41" s="50">
        <v>2473</v>
      </c>
      <c r="J41" s="50">
        <v>0</v>
      </c>
      <c r="K41" s="50">
        <v>5165</v>
      </c>
      <c r="L41" s="50">
        <v>0</v>
      </c>
      <c r="M41" s="50">
        <f>SUM(K41:L41)</f>
        <v>5165</v>
      </c>
      <c r="N41" s="50">
        <v>0</v>
      </c>
      <c r="O41" s="50">
        <v>61670.55</v>
      </c>
      <c r="P41" s="50">
        <v>590</v>
      </c>
      <c r="Q41" s="50">
        <v>0</v>
      </c>
      <c r="R41" s="50">
        <v>0</v>
      </c>
      <c r="S41" s="50">
        <v>0</v>
      </c>
      <c r="T41" s="50">
        <v>0</v>
      </c>
      <c r="U41" s="50">
        <v>0</v>
      </c>
      <c r="V41" s="50">
        <v>0</v>
      </c>
      <c r="W41" s="50">
        <f>SUM(R41:V41)</f>
        <v>0</v>
      </c>
      <c r="X41" s="50">
        <v>19938.25</v>
      </c>
      <c r="Y41" s="50">
        <f>SUM(G41:X41)-M41-W41</f>
        <v>197536.2</v>
      </c>
      <c r="Z41" s="50">
        <v>0</v>
      </c>
      <c r="AA41" s="50">
        <v>0</v>
      </c>
      <c r="AB41" s="50">
        <v>0</v>
      </c>
      <c r="AC41" s="50">
        <v>0</v>
      </c>
      <c r="AD41" s="50">
        <v>0</v>
      </c>
      <c r="AE41" s="50">
        <f>SUM(Z41:AD41)</f>
        <v>0</v>
      </c>
      <c r="AF41" s="50">
        <v>90787.75</v>
      </c>
      <c r="AG41" s="50">
        <v>37501.5</v>
      </c>
      <c r="AH41" s="50">
        <v>0</v>
      </c>
      <c r="AI41" s="50">
        <v>9441</v>
      </c>
      <c r="AJ41" s="50">
        <v>0</v>
      </c>
      <c r="AK41" s="50">
        <v>0</v>
      </c>
      <c r="AL41" s="50">
        <v>29179</v>
      </c>
      <c r="AM41" s="50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f>SUM(AN41:AR41)</f>
        <v>0</v>
      </c>
      <c r="AT41" s="4">
        <v>19938.25</v>
      </c>
      <c r="AU41" s="4">
        <f>SUM(Z41:AT41)-AE41-AH41-AS41</f>
        <v>186847.5</v>
      </c>
      <c r="AV41" s="4">
        <v>0</v>
      </c>
      <c r="AW41" s="4">
        <v>10688.7</v>
      </c>
      <c r="AX41" s="4">
        <f>Y41-AU41+AV41-AW41</f>
        <v>0</v>
      </c>
      <c r="AY41" s="50">
        <v>781.3</v>
      </c>
      <c r="AZ41" s="50">
        <v>0</v>
      </c>
      <c r="BA41" s="50">
        <v>0</v>
      </c>
      <c r="BB41" s="50">
        <v>0</v>
      </c>
      <c r="BC41" s="50">
        <v>0</v>
      </c>
      <c r="BD41" s="50">
        <v>0</v>
      </c>
      <c r="BE41" s="50">
        <v>0</v>
      </c>
      <c r="BF41" s="50">
        <f>SUM(AZ41:BE41)</f>
        <v>0</v>
      </c>
      <c r="BG41" s="50">
        <v>0</v>
      </c>
      <c r="BH41" s="50">
        <v>0</v>
      </c>
      <c r="BI41" s="50">
        <v>0</v>
      </c>
      <c r="BJ41" s="50">
        <v>0</v>
      </c>
      <c r="BK41" s="50">
        <v>0</v>
      </c>
      <c r="BL41" s="50">
        <v>0</v>
      </c>
      <c r="BM41" s="50">
        <v>0</v>
      </c>
      <c r="BN41" s="50">
        <v>0</v>
      </c>
      <c r="BO41" s="50">
        <f>SUM(BG41:BN41)</f>
        <v>0</v>
      </c>
      <c r="BP41" s="50">
        <v>0</v>
      </c>
      <c r="BQ41" s="50">
        <v>0</v>
      </c>
      <c r="BR41" s="50">
        <v>0</v>
      </c>
      <c r="BS41" s="50">
        <f>+BF41-BO41+BP41+BQ41-BR41</f>
        <v>0</v>
      </c>
      <c r="BT41" s="4">
        <v>984856.45</v>
      </c>
      <c r="BU41" s="4">
        <v>46462</v>
      </c>
      <c r="BV41" s="4">
        <v>0</v>
      </c>
      <c r="BW41" s="4">
        <v>0</v>
      </c>
      <c r="BX41" s="4">
        <f>SUM(BT41:BW41)</f>
        <v>1031318.45</v>
      </c>
      <c r="BY41" s="4">
        <v>5039.2</v>
      </c>
      <c r="BZ41" s="4">
        <v>208594</v>
      </c>
      <c r="CA41" s="4">
        <v>817685.25</v>
      </c>
      <c r="CB41" s="4">
        <f>SUM(BY41:CA41)</f>
        <v>1031318.45</v>
      </c>
      <c r="CC41" s="4">
        <f>BX41-CB41</f>
        <v>0</v>
      </c>
      <c r="CD41" s="81">
        <f>K41+L41+AV41-AW41</f>
        <v>-5523.700000000001</v>
      </c>
      <c r="CE41" s="83">
        <f>CD41+W41-AS41</f>
        <v>-5523.700000000001</v>
      </c>
      <c r="CF41" s="83">
        <f>BR41-BP41</f>
        <v>0</v>
      </c>
      <c r="CG41" s="83">
        <f>AU41-AM41-AT41-AS41</f>
        <v>166909.25</v>
      </c>
      <c r="CH41" s="83">
        <f>I41-AG41+AY41+AH41+BQ41</f>
        <v>-34247.2</v>
      </c>
      <c r="CI41" s="44">
        <f>CH41+K41</f>
        <v>-29082.199999999997</v>
      </c>
      <c r="CJ41" s="66" t="str">
        <f>IF(CF41=0,"-",(CD41/CF41))</f>
        <v>-</v>
      </c>
      <c r="CK41" s="66" t="str">
        <f>IF(CF41=0,"-",(CE41/CF41))</f>
        <v>-</v>
      </c>
      <c r="CL41" s="148">
        <f>IF(CG41=0,"-",(CD41/CG41*1))</f>
        <v>-0.03309403163695242</v>
      </c>
      <c r="CM41" s="148">
        <f>IF(CE41=0,"-",(CE41/CG41))</f>
        <v>-0.03309403163695242</v>
      </c>
      <c r="CN41" s="148">
        <f>IF(CG41=0,"-",(CH41/CG41))</f>
        <v>-0.205184553881825</v>
      </c>
      <c r="CO41" s="148">
        <f>IF(CG41=0,"-",(CI41/CG41))</f>
        <v>-0.1742395942705392</v>
      </c>
      <c r="CP41" s="148">
        <f>IF(BU41+K41+L41=0,"-",((K41+L41)/(BU41+K41+L41)))</f>
        <v>0.10004455033219052</v>
      </c>
      <c r="CQ41" s="148">
        <f>IF(BU41+K41+L41=0,"-",((K41)/(BU41+K41+L41)))</f>
        <v>0.10004455033219052</v>
      </c>
      <c r="CR41" s="149">
        <f>IF(CE41=0,"-",(CS41/CE41))</f>
        <v>-177.3842261527599</v>
      </c>
      <c r="CS41" s="83">
        <f>BT41-BY41</f>
        <v>979817.25</v>
      </c>
      <c r="CT41" s="87">
        <f>Y41-K41-L41-V41</f>
        <v>192371.2</v>
      </c>
      <c r="CU41" s="87">
        <f>AU41-AR41</f>
        <v>186847.5</v>
      </c>
      <c r="CV41" s="87">
        <f>CU41-CT41</f>
        <v>-5523.700000000012</v>
      </c>
      <c r="CW41" s="87">
        <f>-V41+AR41</f>
        <v>0</v>
      </c>
      <c r="CX41" s="87">
        <f>CV41+CW41</f>
        <v>-5523.700000000012</v>
      </c>
      <c r="CY41" s="87">
        <f>CX41-K41-L41</f>
        <v>-10688.700000000012</v>
      </c>
      <c r="CZ41" s="87">
        <f>BR41-BP41</f>
        <v>0</v>
      </c>
      <c r="DA41" s="87">
        <f>K41+L41</f>
        <v>5165</v>
      </c>
      <c r="DB41" s="87">
        <f>-CZ41+DA41+CY41</f>
        <v>-5523.700000000012</v>
      </c>
      <c r="DC41" s="87">
        <f>-BP41-DA41</f>
        <v>-5165</v>
      </c>
      <c r="DD41" s="87">
        <f>DB41+DC41+BR41</f>
        <v>-10688.700000000012</v>
      </c>
      <c r="DE41" s="87">
        <f>Z41+AA41+AB41</f>
        <v>0</v>
      </c>
      <c r="DF41" s="87" t="e">
        <f>CS41/B41</f>
        <v>#DIV/0!</v>
      </c>
      <c r="DG41" s="87" t="e">
        <f>CH41/B41</f>
        <v>#DIV/0!</v>
      </c>
      <c r="DH41" s="87" t="e">
        <f>DE41/B41</f>
        <v>#DIV/0!</v>
      </c>
      <c r="DI41" s="88" t="e">
        <f>CZ41/B41</f>
        <v>#DIV/0!</v>
      </c>
      <c r="DJ41" s="83" t="e">
        <f>DB41/B41</f>
        <v>#DIV/0!</v>
      </c>
      <c r="DK41" s="151">
        <f>CA41-BW41-BU41</f>
        <v>771223.25</v>
      </c>
      <c r="DL41" s="71"/>
      <c r="DM41" s="72"/>
    </row>
    <row r="42" spans="1:117" ht="12.75">
      <c r="A42" s="3" t="s">
        <v>218</v>
      </c>
      <c r="G42" s="141">
        <v>32031.3</v>
      </c>
      <c r="H42" s="49">
        <v>85756.7</v>
      </c>
      <c r="I42" s="49">
        <v>13386.95</v>
      </c>
      <c r="J42" s="49">
        <v>200</v>
      </c>
      <c r="K42" s="49">
        <v>11570.1</v>
      </c>
      <c r="L42" s="49">
        <v>104131.05</v>
      </c>
      <c r="M42" s="50">
        <f>SUM(K42:L42)</f>
        <v>115701.15000000001</v>
      </c>
      <c r="N42" s="49">
        <v>0</v>
      </c>
      <c r="O42" s="49">
        <v>0</v>
      </c>
      <c r="P42" s="49">
        <v>3385.2</v>
      </c>
      <c r="Q42" s="49">
        <v>0</v>
      </c>
      <c r="R42" s="49">
        <v>0</v>
      </c>
      <c r="S42" s="49">
        <v>14580</v>
      </c>
      <c r="T42" s="49">
        <v>0</v>
      </c>
      <c r="U42" s="49">
        <v>0</v>
      </c>
      <c r="V42" s="49">
        <v>0</v>
      </c>
      <c r="W42" s="50">
        <f>SUM(R42:V42)</f>
        <v>14580</v>
      </c>
      <c r="X42" s="49">
        <v>9185.75</v>
      </c>
      <c r="Y42" s="50">
        <f>SUM(G42:X42)-M42-W42</f>
        <v>274227.05000000005</v>
      </c>
      <c r="Z42" s="49">
        <v>0</v>
      </c>
      <c r="AA42" s="49">
        <v>0</v>
      </c>
      <c r="AB42" s="49">
        <v>0</v>
      </c>
      <c r="AC42" s="49">
        <v>0</v>
      </c>
      <c r="AD42" s="49">
        <v>0</v>
      </c>
      <c r="AE42" s="50">
        <f>SUM(Z42:AD42)</f>
        <v>0</v>
      </c>
      <c r="AF42" s="49">
        <v>154417.15</v>
      </c>
      <c r="AG42" s="49">
        <v>20141.7</v>
      </c>
      <c r="AH42" s="49">
        <v>0</v>
      </c>
      <c r="AI42" s="49">
        <v>23694.75</v>
      </c>
      <c r="AJ42" s="49">
        <v>0</v>
      </c>
      <c r="AK42" s="49">
        <v>0</v>
      </c>
      <c r="AL42" s="49">
        <v>32578</v>
      </c>
      <c r="AM42" s="49">
        <v>0</v>
      </c>
      <c r="AN42" s="45">
        <v>0</v>
      </c>
      <c r="AO42" s="45">
        <v>0</v>
      </c>
      <c r="AP42" s="45">
        <v>0</v>
      </c>
      <c r="AQ42" s="45">
        <v>0</v>
      </c>
      <c r="AR42" s="45">
        <v>0</v>
      </c>
      <c r="AS42" s="4">
        <f>SUM(AN42:AR42)</f>
        <v>0</v>
      </c>
      <c r="AT42" s="45">
        <v>9185.75</v>
      </c>
      <c r="AU42" s="4">
        <f>SUM(Z42:AT42)-AE42-AH42-AS42</f>
        <v>240017.35</v>
      </c>
      <c r="AV42" s="45">
        <v>0</v>
      </c>
      <c r="AW42" s="45">
        <v>34209.7</v>
      </c>
      <c r="AX42" s="4">
        <f>Y42-AU42+AV42-AW42</f>
        <v>0</v>
      </c>
      <c r="AY42" s="49">
        <v>49416.95</v>
      </c>
      <c r="AZ42" s="49">
        <v>48261.15</v>
      </c>
      <c r="BA42" s="49">
        <v>0</v>
      </c>
      <c r="BB42" s="49">
        <v>0</v>
      </c>
      <c r="BC42" s="49">
        <v>67440</v>
      </c>
      <c r="BD42" s="49">
        <v>0</v>
      </c>
      <c r="BE42" s="49">
        <v>0</v>
      </c>
      <c r="BF42" s="50">
        <f>SUM(AZ42:BE42)</f>
        <v>115701.15</v>
      </c>
      <c r="BG42" s="49">
        <v>0</v>
      </c>
      <c r="BH42" s="49">
        <v>0</v>
      </c>
      <c r="BI42" s="49">
        <v>0</v>
      </c>
      <c r="BJ42" s="49">
        <v>0</v>
      </c>
      <c r="BK42" s="49">
        <v>0</v>
      </c>
      <c r="BL42" s="49">
        <v>0</v>
      </c>
      <c r="BM42" s="49">
        <v>0</v>
      </c>
      <c r="BN42" s="49">
        <v>0</v>
      </c>
      <c r="BO42" s="50">
        <f>SUM(BG42:BN42)</f>
        <v>0</v>
      </c>
      <c r="BP42" s="49">
        <v>0</v>
      </c>
      <c r="BQ42" s="49">
        <v>0</v>
      </c>
      <c r="BR42" s="49">
        <v>115701.15</v>
      </c>
      <c r="BS42" s="50">
        <f>+BF42-BO42+BP42+BQ42-BR42</f>
        <v>0</v>
      </c>
      <c r="BT42" s="45">
        <v>1037415.53</v>
      </c>
      <c r="BU42" s="45">
        <v>30006</v>
      </c>
      <c r="BV42" s="45">
        <v>0</v>
      </c>
      <c r="BW42" s="45">
        <v>0</v>
      </c>
      <c r="BX42" s="4">
        <f>SUM(BT42:BW42)</f>
        <v>1067421.53</v>
      </c>
      <c r="BY42" s="45">
        <v>144996.05</v>
      </c>
      <c r="BZ42" s="45">
        <v>553106.1</v>
      </c>
      <c r="CA42" s="45">
        <v>369319.38</v>
      </c>
      <c r="CB42" s="4">
        <f>SUM(BY42:CA42)</f>
        <v>1067421.5299999998</v>
      </c>
      <c r="CC42" s="4">
        <f>BX42-CB42</f>
        <v>0</v>
      </c>
      <c r="CD42" s="81">
        <f>K42+L42+AV42-AW42</f>
        <v>81491.45000000001</v>
      </c>
      <c r="CE42" s="83">
        <f>CD42+W42-AS42</f>
        <v>96071.45000000001</v>
      </c>
      <c r="CF42" s="83">
        <f>BR42-BP42</f>
        <v>115701.15</v>
      </c>
      <c r="CG42" s="83">
        <f>AU42-AM42-AT42-AS42</f>
        <v>230831.6</v>
      </c>
      <c r="CH42" s="83">
        <f>I42-AG42+AY42+AH42+BQ42</f>
        <v>42662.2</v>
      </c>
      <c r="CI42" s="44">
        <f>CH42+K42</f>
        <v>54232.299999999996</v>
      </c>
      <c r="CJ42" s="66">
        <f>IF(CF42=0,"-",(CD42/CF42))</f>
        <v>0.7043270529290333</v>
      </c>
      <c r="CK42" s="66">
        <f>IF(CF42=0,"-",(CE42/CF42))</f>
        <v>0.8303413578862442</v>
      </c>
      <c r="CL42" s="148">
        <f>IF(CG42=0,"-",(CD42/CG42*1))</f>
        <v>0.3530342032893244</v>
      </c>
      <c r="CM42" s="148">
        <f>IF(CE42=0,"-",(CE42/CG42))</f>
        <v>0.4161971324550019</v>
      </c>
      <c r="CN42" s="148">
        <f>IF(CG42=0,"-",(CH42/CG42))</f>
        <v>0.18481958276076585</v>
      </c>
      <c r="CO42" s="148">
        <f>IF(CG42=0,"-",(CI42/CG42))</f>
        <v>0.2349431360351009</v>
      </c>
      <c r="CP42" s="148">
        <f>IF(BU42+K42+L42=0,"-",((K42+L42)/(BU42+K42+L42)))</f>
        <v>0.7940663858980154</v>
      </c>
      <c r="CQ42" s="148">
        <f>IF(BU42+K42+L42=0,"-",((K42)/(BU42+K42+L42)))</f>
        <v>0.07940653564358373</v>
      </c>
      <c r="CR42" s="149">
        <f>IF(CE42=0,"-",(CS42/CE42))</f>
        <v>9.289122626961495</v>
      </c>
      <c r="CS42" s="83">
        <f>BT42-BY42</f>
        <v>892419.48</v>
      </c>
      <c r="CT42" s="87">
        <f>Y42-K42-L42-V42</f>
        <v>158525.90000000008</v>
      </c>
      <c r="CU42" s="87">
        <f>AU42-AR42</f>
        <v>240017.35</v>
      </c>
      <c r="CV42" s="87">
        <f>CU42-CT42</f>
        <v>81491.44999999992</v>
      </c>
      <c r="CW42" s="87">
        <f>-V42+AR42</f>
        <v>0</v>
      </c>
      <c r="CX42" s="87">
        <f>CV42+CW42</f>
        <v>81491.44999999992</v>
      </c>
      <c r="CY42" s="87">
        <f>CX42-K42-L42</f>
        <v>-34209.700000000084</v>
      </c>
      <c r="CZ42" s="87">
        <f>BR42-BP42</f>
        <v>115701.15</v>
      </c>
      <c r="DA42" s="87">
        <f>K42+L42</f>
        <v>115701.15000000001</v>
      </c>
      <c r="DB42" s="87">
        <f>-CZ42+DA42+CY42</f>
        <v>-34209.70000000007</v>
      </c>
      <c r="DC42" s="87">
        <f>-BP42-DA42</f>
        <v>-115701.15000000001</v>
      </c>
      <c r="DD42" s="87">
        <f>DB42+DC42+BR42</f>
        <v>-34209.7000000001</v>
      </c>
      <c r="DE42" s="87">
        <f>Z42+AA42+AB42</f>
        <v>0</v>
      </c>
      <c r="DF42" s="87" t="e">
        <f>CS42/B42</f>
        <v>#DIV/0!</v>
      </c>
      <c r="DG42" s="87" t="e">
        <f>CH42/B42</f>
        <v>#DIV/0!</v>
      </c>
      <c r="DH42" s="87" t="e">
        <f>DE42/B42</f>
        <v>#DIV/0!</v>
      </c>
      <c r="DI42" s="88" t="e">
        <f>CZ42/B42</f>
        <v>#DIV/0!</v>
      </c>
      <c r="DJ42" s="83" t="e">
        <f>DB42/B42</f>
        <v>#DIV/0!</v>
      </c>
      <c r="DK42" s="151">
        <f>CA42-BW42-BU42</f>
        <v>339313.38</v>
      </c>
      <c r="DL42" s="74"/>
      <c r="DM42" s="75"/>
    </row>
    <row r="60" spans="1:115" ht="12.75">
      <c r="A60" s="3" t="s">
        <v>230</v>
      </c>
      <c r="B60" s="69">
        <f>B10+B20+B26</f>
        <v>1389</v>
      </c>
      <c r="C60" s="69">
        <f aca="true" t="shared" si="93" ref="C60:BN60">C10+C20+C26</f>
        <v>3351835</v>
      </c>
      <c r="D60" s="69">
        <f>(D10+D20+D26)/3</f>
        <v>2431.28</v>
      </c>
      <c r="E60" s="69">
        <f>(E10+E20+E26)/3</f>
        <v>73.29666666666667</v>
      </c>
      <c r="F60" s="69">
        <f>(F10+F20+F26)/3</f>
        <v>0</v>
      </c>
      <c r="G60" s="26">
        <f t="shared" si="93"/>
        <v>0</v>
      </c>
      <c r="H60" s="26">
        <f t="shared" si="93"/>
        <v>0</v>
      </c>
      <c r="I60" s="26">
        <f t="shared" si="93"/>
        <v>0</v>
      </c>
      <c r="J60" s="26">
        <f t="shared" si="93"/>
        <v>0</v>
      </c>
      <c r="K60" s="26">
        <f t="shared" si="93"/>
        <v>0</v>
      </c>
      <c r="L60" s="26">
        <f t="shared" si="93"/>
        <v>0</v>
      </c>
      <c r="M60" s="26">
        <f t="shared" si="93"/>
        <v>0</v>
      </c>
      <c r="N60" s="26">
        <f t="shared" si="93"/>
        <v>0</v>
      </c>
      <c r="O60" s="26">
        <f t="shared" si="93"/>
        <v>0</v>
      </c>
      <c r="P60" s="26">
        <f t="shared" si="93"/>
        <v>0</v>
      </c>
      <c r="Q60" s="26">
        <f t="shared" si="93"/>
        <v>0</v>
      </c>
      <c r="R60" s="26">
        <f t="shared" si="93"/>
        <v>0</v>
      </c>
      <c r="S60" s="26">
        <f t="shared" si="93"/>
        <v>0</v>
      </c>
      <c r="T60" s="26">
        <f t="shared" si="93"/>
        <v>0</v>
      </c>
      <c r="U60" s="26">
        <f t="shared" si="93"/>
        <v>0</v>
      </c>
      <c r="V60" s="26">
        <f t="shared" si="93"/>
        <v>0</v>
      </c>
      <c r="W60" s="26">
        <f t="shared" si="93"/>
        <v>0</v>
      </c>
      <c r="X60" s="26">
        <f t="shared" si="93"/>
        <v>0</v>
      </c>
      <c r="Y60" s="26">
        <f t="shared" si="93"/>
        <v>0</v>
      </c>
      <c r="Z60" s="26">
        <f t="shared" si="93"/>
        <v>0</v>
      </c>
      <c r="AA60" s="26">
        <f t="shared" si="93"/>
        <v>0</v>
      </c>
      <c r="AB60" s="26">
        <f t="shared" si="93"/>
        <v>0</v>
      </c>
      <c r="AC60" s="26">
        <f t="shared" si="93"/>
        <v>0</v>
      </c>
      <c r="AD60" s="26">
        <f t="shared" si="93"/>
        <v>0</v>
      </c>
      <c r="AE60" s="26">
        <f t="shared" si="93"/>
        <v>0</v>
      </c>
      <c r="AF60" s="26">
        <f t="shared" si="93"/>
        <v>0</v>
      </c>
      <c r="AG60" s="26">
        <f t="shared" si="93"/>
        <v>0</v>
      </c>
      <c r="AH60" s="26">
        <f t="shared" si="93"/>
        <v>0</v>
      </c>
      <c r="AI60" s="26">
        <f t="shared" si="93"/>
        <v>0</v>
      </c>
      <c r="AJ60" s="26">
        <f t="shared" si="93"/>
        <v>0</v>
      </c>
      <c r="AK60" s="26">
        <f t="shared" si="93"/>
        <v>0</v>
      </c>
      <c r="AL60" s="26">
        <f t="shared" si="93"/>
        <v>0</v>
      </c>
      <c r="AM60" s="26">
        <f t="shared" si="93"/>
        <v>0</v>
      </c>
      <c r="AN60" s="26">
        <f t="shared" si="93"/>
        <v>0</v>
      </c>
      <c r="AO60" s="26">
        <f t="shared" si="93"/>
        <v>0</v>
      </c>
      <c r="AP60" s="26">
        <f t="shared" si="93"/>
        <v>0</v>
      </c>
      <c r="AQ60" s="26">
        <f t="shared" si="93"/>
        <v>0</v>
      </c>
      <c r="AR60" s="26">
        <f t="shared" si="93"/>
        <v>0</v>
      </c>
      <c r="AS60" s="26">
        <f t="shared" si="93"/>
        <v>0</v>
      </c>
      <c r="AT60" s="26">
        <f t="shared" si="93"/>
        <v>0</v>
      </c>
      <c r="AU60" s="26">
        <f t="shared" si="93"/>
        <v>0</v>
      </c>
      <c r="AV60" s="26">
        <f t="shared" si="93"/>
        <v>0</v>
      </c>
      <c r="AW60" s="26">
        <f t="shared" si="93"/>
        <v>0</v>
      </c>
      <c r="AX60" s="26">
        <f t="shared" si="93"/>
        <v>0</v>
      </c>
      <c r="AY60" s="26">
        <f t="shared" si="93"/>
        <v>0</v>
      </c>
      <c r="AZ60" s="26">
        <f t="shared" si="93"/>
        <v>0</v>
      </c>
      <c r="BA60" s="26">
        <f t="shared" si="93"/>
        <v>0</v>
      </c>
      <c r="BB60" s="26">
        <f t="shared" si="93"/>
        <v>0</v>
      </c>
      <c r="BC60" s="26">
        <f t="shared" si="93"/>
        <v>0</v>
      </c>
      <c r="BD60" s="26">
        <f t="shared" si="93"/>
        <v>0</v>
      </c>
      <c r="BE60" s="26">
        <f t="shared" si="93"/>
        <v>0</v>
      </c>
      <c r="BF60" s="26">
        <f t="shared" si="93"/>
        <v>0</v>
      </c>
      <c r="BG60" s="26">
        <f t="shared" si="93"/>
        <v>0</v>
      </c>
      <c r="BH60" s="26">
        <f t="shared" si="93"/>
        <v>0</v>
      </c>
      <c r="BI60" s="26">
        <f t="shared" si="93"/>
        <v>0</v>
      </c>
      <c r="BJ60" s="26">
        <f t="shared" si="93"/>
        <v>0</v>
      </c>
      <c r="BK60" s="26">
        <f t="shared" si="93"/>
        <v>0</v>
      </c>
      <c r="BL60" s="26">
        <f t="shared" si="93"/>
        <v>0</v>
      </c>
      <c r="BM60" s="26">
        <f t="shared" si="93"/>
        <v>0</v>
      </c>
      <c r="BN60" s="26">
        <f t="shared" si="93"/>
        <v>0</v>
      </c>
      <c r="BO60" s="26">
        <f aca="true" t="shared" si="94" ref="BO60:CI60">BO10+BO20+BO26</f>
        <v>0</v>
      </c>
      <c r="BP60" s="26">
        <f t="shared" si="94"/>
        <v>0</v>
      </c>
      <c r="BQ60" s="26">
        <f t="shared" si="94"/>
        <v>0</v>
      </c>
      <c r="BR60" s="26">
        <f t="shared" si="94"/>
        <v>0</v>
      </c>
      <c r="BS60" s="26">
        <f t="shared" si="94"/>
        <v>0</v>
      </c>
      <c r="BT60" s="26">
        <f t="shared" si="94"/>
        <v>0</v>
      </c>
      <c r="BU60" s="26">
        <f t="shared" si="94"/>
        <v>0</v>
      </c>
      <c r="BV60" s="26">
        <f t="shared" si="94"/>
        <v>0</v>
      </c>
      <c r="BW60" s="26">
        <f t="shared" si="94"/>
        <v>0</v>
      </c>
      <c r="BX60" s="26">
        <f t="shared" si="94"/>
        <v>0</v>
      </c>
      <c r="BY60" s="26">
        <f t="shared" si="94"/>
        <v>0</v>
      </c>
      <c r="BZ60" s="26">
        <f t="shared" si="94"/>
        <v>0</v>
      </c>
      <c r="CA60" s="26">
        <f t="shared" si="94"/>
        <v>0</v>
      </c>
      <c r="CB60" s="26">
        <f t="shared" si="94"/>
        <v>0</v>
      </c>
      <c r="CC60" s="26">
        <f t="shared" si="94"/>
        <v>0</v>
      </c>
      <c r="CD60" s="26">
        <f t="shared" si="94"/>
        <v>0</v>
      </c>
      <c r="CE60" s="26">
        <f t="shared" si="94"/>
        <v>0</v>
      </c>
      <c r="CF60" s="26">
        <f t="shared" si="94"/>
        <v>0</v>
      </c>
      <c r="CG60" s="26">
        <f t="shared" si="94"/>
        <v>0</v>
      </c>
      <c r="CH60" s="26">
        <f t="shared" si="94"/>
        <v>0</v>
      </c>
      <c r="CI60" s="26">
        <f t="shared" si="94"/>
        <v>0</v>
      </c>
      <c r="CJ60" s="157" t="e">
        <f aca="true" t="shared" si="95" ref="CJ60:CJ65">CD60/CF60</f>
        <v>#DIV/0!</v>
      </c>
      <c r="CK60" s="157" t="e">
        <f aca="true" t="shared" si="96" ref="CK60:CK65">CE60/CF60</f>
        <v>#DIV/0!</v>
      </c>
      <c r="CL60" s="157" t="e">
        <f aca="true" t="shared" si="97" ref="CL60:CL65">CD60/CG60*1</f>
        <v>#DIV/0!</v>
      </c>
      <c r="CM60" s="157" t="e">
        <f aca="true" t="shared" si="98" ref="CM60:CM65">CE60/CG60</f>
        <v>#DIV/0!</v>
      </c>
      <c r="CN60" s="157" t="e">
        <f aca="true" t="shared" si="99" ref="CN60:CN65">CH60/CG60</f>
        <v>#DIV/0!</v>
      </c>
      <c r="CO60" s="157" t="e">
        <f aca="true" t="shared" si="100" ref="CO60:CO65">CI60/CG60</f>
        <v>#DIV/0!</v>
      </c>
      <c r="CP60" s="157" t="e">
        <f aca="true" t="shared" si="101" ref="CP60:CP65">(K60+L60)/(BU60+K60+L60)</f>
        <v>#DIV/0!</v>
      </c>
      <c r="CQ60" s="157" t="e">
        <f aca="true" t="shared" si="102" ref="CQ60:CQ65">(K60)/(BU60+K60+L60)</f>
        <v>#DIV/0!</v>
      </c>
      <c r="CR60" s="26" t="e">
        <f aca="true" t="shared" si="103" ref="CR60:CR65">CS60/CE60</f>
        <v>#DIV/0!</v>
      </c>
      <c r="CS60" s="26">
        <f aca="true" t="shared" si="104" ref="CS60:CS65">BT60-BY60</f>
        <v>0</v>
      </c>
      <c r="CT60" s="26">
        <f aca="true" t="shared" si="105" ref="CT60:CT65">Y60-K60-L60-V60</f>
        <v>0</v>
      </c>
      <c r="CU60" s="26">
        <f aca="true" t="shared" si="106" ref="CU60:CU65">AU60-AR60</f>
        <v>0</v>
      </c>
      <c r="CV60" s="26">
        <f aca="true" t="shared" si="107" ref="CV60:CV65">CU60-CT60</f>
        <v>0</v>
      </c>
      <c r="CW60" s="26">
        <f aca="true" t="shared" si="108" ref="CW60:CW65">-V60+AR60</f>
        <v>0</v>
      </c>
      <c r="CX60" s="26">
        <f aca="true" t="shared" si="109" ref="CX60:CX65">CV60+CW60</f>
        <v>0</v>
      </c>
      <c r="CY60" s="26">
        <f aca="true" t="shared" si="110" ref="CY60:CY65">CX60-K60-L60</f>
        <v>0</v>
      </c>
      <c r="CZ60" s="26">
        <f aca="true" t="shared" si="111" ref="CZ60:CZ65">BR60-BP60</f>
        <v>0</v>
      </c>
      <c r="DA60" s="26">
        <f aca="true" t="shared" si="112" ref="DA60:DA65">K60+L60</f>
        <v>0</v>
      </c>
      <c r="DB60" s="26">
        <f aca="true" t="shared" si="113" ref="DB60:DB65">-CZ60+DA60+CY60</f>
        <v>0</v>
      </c>
      <c r="DC60" s="26">
        <f aca="true" t="shared" si="114" ref="DC60:DC65">-BP60-DA60</f>
        <v>0</v>
      </c>
      <c r="DD60" s="26">
        <f aca="true" t="shared" si="115" ref="DD60:DD65">DB60+DC60+BR60</f>
        <v>0</v>
      </c>
      <c r="DE60" s="26">
        <f aca="true" t="shared" si="116" ref="DE60:DE65">Z60+AA60+AB60</f>
        <v>0</v>
      </c>
      <c r="DF60" s="26">
        <f aca="true" t="shared" si="117" ref="DF60:DF65">CS60/B60</f>
        <v>0</v>
      </c>
      <c r="DG60" s="26">
        <f aca="true" t="shared" si="118" ref="DG60:DG65">CH60/B60</f>
        <v>0</v>
      </c>
      <c r="DH60" s="26">
        <f aca="true" t="shared" si="119" ref="DH60:DH65">DE60/B60</f>
        <v>0</v>
      </c>
      <c r="DI60" s="26">
        <f aca="true" t="shared" si="120" ref="DI60:DI65">CZ60/B60</f>
        <v>0</v>
      </c>
      <c r="DJ60" s="26">
        <f aca="true" t="shared" si="121" ref="DJ60:DJ65">DB60/B60</f>
        <v>0</v>
      </c>
      <c r="DK60" s="26">
        <f aca="true" t="shared" si="122" ref="DK60:DK65">CA60-BW60-BU60</f>
        <v>0</v>
      </c>
    </row>
    <row r="61" spans="1:115" ht="12.75">
      <c r="A61" s="3" t="s">
        <v>231</v>
      </c>
      <c r="B61" s="69">
        <f>B4+B19+B21+B24+B25</f>
        <v>14287</v>
      </c>
      <c r="C61" s="69">
        <f aca="true" t="shared" si="123" ref="C61:BN61">C4+C19+C21+C24+C25</f>
        <v>46009683</v>
      </c>
      <c r="D61" s="69">
        <f>(D4+D19+D21+D24+D25)/5</f>
        <v>3028.5620000000004</v>
      </c>
      <c r="E61" s="69">
        <f>(E4+E19+E21+E24+E25)/5</f>
        <v>91.30600000000001</v>
      </c>
      <c r="F61" s="69">
        <f>(F4+F19+F21+F24+F25)/5</f>
        <v>0</v>
      </c>
      <c r="G61" s="26">
        <f t="shared" si="123"/>
        <v>821620.0999999999</v>
      </c>
      <c r="H61" s="26">
        <f t="shared" si="123"/>
        <v>1140782.2</v>
      </c>
      <c r="I61" s="26">
        <f t="shared" si="123"/>
        <v>131722.5</v>
      </c>
      <c r="J61" s="26">
        <f t="shared" si="123"/>
        <v>256694</v>
      </c>
      <c r="K61" s="26">
        <f t="shared" si="123"/>
        <v>232560.55</v>
      </c>
      <c r="L61" s="26">
        <f t="shared" si="123"/>
        <v>0</v>
      </c>
      <c r="M61" s="26">
        <f t="shared" si="123"/>
        <v>232560.55</v>
      </c>
      <c r="N61" s="26">
        <f t="shared" si="123"/>
        <v>0</v>
      </c>
      <c r="O61" s="26">
        <f t="shared" si="123"/>
        <v>35000</v>
      </c>
      <c r="P61" s="26">
        <f t="shared" si="123"/>
        <v>155327.15</v>
      </c>
      <c r="Q61" s="26">
        <f t="shared" si="123"/>
        <v>0</v>
      </c>
      <c r="R61" s="26">
        <f t="shared" si="123"/>
        <v>15000</v>
      </c>
      <c r="S61" s="26">
        <f t="shared" si="123"/>
        <v>9375</v>
      </c>
      <c r="T61" s="26">
        <f t="shared" si="123"/>
        <v>0</v>
      </c>
      <c r="U61" s="26">
        <f t="shared" si="123"/>
        <v>0</v>
      </c>
      <c r="V61" s="26">
        <f t="shared" si="123"/>
        <v>0</v>
      </c>
      <c r="W61" s="26">
        <f t="shared" si="123"/>
        <v>24375</v>
      </c>
      <c r="X61" s="26">
        <f t="shared" si="123"/>
        <v>182458.9</v>
      </c>
      <c r="Y61" s="26">
        <f t="shared" si="123"/>
        <v>2980540.4000000004</v>
      </c>
      <c r="Z61" s="26">
        <f t="shared" si="123"/>
        <v>0</v>
      </c>
      <c r="AA61" s="26">
        <f t="shared" si="123"/>
        <v>0</v>
      </c>
      <c r="AB61" s="26">
        <f t="shared" si="123"/>
        <v>0</v>
      </c>
      <c r="AC61" s="26">
        <f t="shared" si="123"/>
        <v>0</v>
      </c>
      <c r="AD61" s="26">
        <f t="shared" si="123"/>
        <v>0</v>
      </c>
      <c r="AE61" s="26">
        <f t="shared" si="123"/>
        <v>0</v>
      </c>
      <c r="AF61" s="26">
        <f t="shared" si="123"/>
        <v>27942.4</v>
      </c>
      <c r="AG61" s="26">
        <f t="shared" si="123"/>
        <v>1656184.5</v>
      </c>
      <c r="AH61" s="26">
        <f t="shared" si="123"/>
        <v>580635.8</v>
      </c>
      <c r="AI61" s="26">
        <f t="shared" si="123"/>
        <v>474386.94999999995</v>
      </c>
      <c r="AJ61" s="26">
        <f t="shared" si="123"/>
        <v>0</v>
      </c>
      <c r="AK61" s="26">
        <f t="shared" si="123"/>
        <v>0</v>
      </c>
      <c r="AL61" s="26">
        <f t="shared" si="123"/>
        <v>370234.55</v>
      </c>
      <c r="AM61" s="26">
        <f t="shared" si="123"/>
        <v>0</v>
      </c>
      <c r="AN61" s="26">
        <f t="shared" si="123"/>
        <v>0</v>
      </c>
      <c r="AO61" s="26">
        <f t="shared" si="123"/>
        <v>0</v>
      </c>
      <c r="AP61" s="26">
        <f t="shared" si="123"/>
        <v>0</v>
      </c>
      <c r="AQ61" s="26">
        <f t="shared" si="123"/>
        <v>95525.25</v>
      </c>
      <c r="AR61" s="26">
        <f t="shared" si="123"/>
        <v>0</v>
      </c>
      <c r="AS61" s="26">
        <f t="shared" si="123"/>
        <v>95525.25</v>
      </c>
      <c r="AT61" s="26">
        <f t="shared" si="123"/>
        <v>180854.9</v>
      </c>
      <c r="AU61" s="26">
        <f t="shared" si="123"/>
        <v>2805128.55</v>
      </c>
      <c r="AV61" s="26">
        <f t="shared" si="123"/>
        <v>338771.65</v>
      </c>
      <c r="AW61" s="26">
        <f t="shared" si="123"/>
        <v>514183.5</v>
      </c>
      <c r="AX61" s="26">
        <f t="shared" si="123"/>
        <v>2.3283064365386963E-10</v>
      </c>
      <c r="AY61" s="26">
        <f t="shared" si="123"/>
        <v>296706.15</v>
      </c>
      <c r="AZ61" s="26">
        <f t="shared" si="123"/>
        <v>834771.3</v>
      </c>
      <c r="BA61" s="26">
        <f t="shared" si="123"/>
        <v>0</v>
      </c>
      <c r="BB61" s="26">
        <f t="shared" si="123"/>
        <v>0</v>
      </c>
      <c r="BC61" s="26">
        <f t="shared" si="123"/>
        <v>24622.65</v>
      </c>
      <c r="BD61" s="26">
        <f t="shared" si="123"/>
        <v>0</v>
      </c>
      <c r="BE61" s="26">
        <f t="shared" si="123"/>
        <v>87774.3</v>
      </c>
      <c r="BF61" s="26">
        <f t="shared" si="123"/>
        <v>947168.2500000001</v>
      </c>
      <c r="BG61" s="26">
        <f t="shared" si="123"/>
        <v>0</v>
      </c>
      <c r="BH61" s="26">
        <f t="shared" si="123"/>
        <v>0</v>
      </c>
      <c r="BI61" s="26">
        <f t="shared" si="123"/>
        <v>0</v>
      </c>
      <c r="BJ61" s="26">
        <f t="shared" si="123"/>
        <v>0</v>
      </c>
      <c r="BK61" s="26">
        <f t="shared" si="123"/>
        <v>0</v>
      </c>
      <c r="BL61" s="26">
        <f t="shared" si="123"/>
        <v>0</v>
      </c>
      <c r="BM61" s="26">
        <f t="shared" si="123"/>
        <v>57200</v>
      </c>
      <c r="BN61" s="26">
        <f t="shared" si="123"/>
        <v>0</v>
      </c>
      <c r="BO61" s="26">
        <f aca="true" t="shared" si="124" ref="BO61:CI61">BO4+BO19+BO21+BO24+BO25</f>
        <v>57200</v>
      </c>
      <c r="BP61" s="26">
        <f t="shared" si="124"/>
        <v>57200</v>
      </c>
      <c r="BQ61" s="26">
        <f t="shared" si="124"/>
        <v>0</v>
      </c>
      <c r="BR61" s="26">
        <f t="shared" si="124"/>
        <v>947168.25</v>
      </c>
      <c r="BS61" s="26">
        <f t="shared" si="124"/>
        <v>0</v>
      </c>
      <c r="BT61" s="26">
        <f t="shared" si="124"/>
        <v>19117329.55</v>
      </c>
      <c r="BU61" s="26">
        <f t="shared" si="124"/>
        <v>1539136.05</v>
      </c>
      <c r="BV61" s="26">
        <f t="shared" si="124"/>
        <v>0</v>
      </c>
      <c r="BW61" s="26">
        <f t="shared" si="124"/>
        <v>0</v>
      </c>
      <c r="BX61" s="26">
        <f t="shared" si="124"/>
        <v>20656465.6</v>
      </c>
      <c r="BY61" s="26">
        <f t="shared" si="124"/>
        <v>2465012.32</v>
      </c>
      <c r="BZ61" s="26">
        <f t="shared" si="124"/>
        <v>1769017.1</v>
      </c>
      <c r="CA61" s="26">
        <f t="shared" si="124"/>
        <v>16422436.18</v>
      </c>
      <c r="CB61" s="26">
        <f t="shared" si="124"/>
        <v>20656465.599999998</v>
      </c>
      <c r="CC61" s="26">
        <f t="shared" si="124"/>
        <v>0</v>
      </c>
      <c r="CD61" s="26">
        <f t="shared" si="124"/>
        <v>57148.70000000001</v>
      </c>
      <c r="CE61" s="26">
        <f t="shared" si="124"/>
        <v>-14001.549999999988</v>
      </c>
      <c r="CF61" s="26">
        <f t="shared" si="124"/>
        <v>889968.25</v>
      </c>
      <c r="CG61" s="26">
        <f t="shared" si="124"/>
        <v>2528748.3999999994</v>
      </c>
      <c r="CH61" s="26">
        <f t="shared" si="124"/>
        <v>-647120.0499999999</v>
      </c>
      <c r="CI61" s="26">
        <f t="shared" si="124"/>
        <v>-414559.49999999994</v>
      </c>
      <c r="CJ61" s="157">
        <f t="shared" si="95"/>
        <v>0.06421431326342261</v>
      </c>
      <c r="CK61" s="157">
        <f t="shared" si="96"/>
        <v>-0.015732639900355984</v>
      </c>
      <c r="CL61" s="157">
        <f t="shared" si="97"/>
        <v>0.022599599074387956</v>
      </c>
      <c r="CM61" s="157">
        <f t="shared" si="98"/>
        <v>-0.005536948634352073</v>
      </c>
      <c r="CN61" s="157">
        <f t="shared" si="99"/>
        <v>-0.25590527313828454</v>
      </c>
      <c r="CO61" s="157">
        <f t="shared" si="100"/>
        <v>-0.16393861089541373</v>
      </c>
      <c r="CP61" s="157">
        <f t="shared" si="101"/>
        <v>0.13126432031308294</v>
      </c>
      <c r="CQ61" s="157">
        <f t="shared" si="102"/>
        <v>0.13126432031308294</v>
      </c>
      <c r="CR61" s="26">
        <f t="shared" si="103"/>
        <v>-1189.3195560491527</v>
      </c>
      <c r="CS61" s="26">
        <f t="shared" si="104"/>
        <v>16652317.23</v>
      </c>
      <c r="CT61" s="26">
        <f t="shared" si="105"/>
        <v>2747979.8500000006</v>
      </c>
      <c r="CU61" s="26">
        <f t="shared" si="106"/>
        <v>2805128.55</v>
      </c>
      <c r="CV61" s="26">
        <f t="shared" si="107"/>
        <v>57148.699999999255</v>
      </c>
      <c r="CW61" s="26">
        <f t="shared" si="108"/>
        <v>0</v>
      </c>
      <c r="CX61" s="26">
        <f t="shared" si="109"/>
        <v>57148.699999999255</v>
      </c>
      <c r="CY61" s="26">
        <f t="shared" si="110"/>
        <v>-175411.85000000073</v>
      </c>
      <c r="CZ61" s="26">
        <f t="shared" si="111"/>
        <v>889968.25</v>
      </c>
      <c r="DA61" s="26">
        <f t="shared" si="112"/>
        <v>232560.55</v>
      </c>
      <c r="DB61" s="26">
        <f t="shared" si="113"/>
        <v>-832819.5500000007</v>
      </c>
      <c r="DC61" s="26">
        <f t="shared" si="114"/>
        <v>-289760.55</v>
      </c>
      <c r="DD61" s="26">
        <f t="shared" si="115"/>
        <v>-175411.8500000008</v>
      </c>
      <c r="DE61" s="26">
        <f t="shared" si="116"/>
        <v>0</v>
      </c>
      <c r="DF61" s="26">
        <f t="shared" si="117"/>
        <v>1165.5573059424653</v>
      </c>
      <c r="DG61" s="26">
        <f t="shared" si="118"/>
        <v>-45.29432701056904</v>
      </c>
      <c r="DH61" s="26">
        <f t="shared" si="119"/>
        <v>0</v>
      </c>
      <c r="DI61" s="26">
        <f t="shared" si="120"/>
        <v>62.29217120459159</v>
      </c>
      <c r="DJ61" s="26">
        <f t="shared" si="121"/>
        <v>-58.29212220900124</v>
      </c>
      <c r="DK61" s="26">
        <f t="shared" si="122"/>
        <v>14883300.129999999</v>
      </c>
    </row>
    <row r="62" spans="1:115" ht="12.75">
      <c r="A62" s="3" t="s">
        <v>232</v>
      </c>
      <c r="B62" s="69">
        <f>B9+B11+B22+B27</f>
        <v>11873</v>
      </c>
      <c r="C62" s="69">
        <f aca="true" t="shared" si="125" ref="C62:BN62">C9+C11+C22+C27</f>
        <v>43065808</v>
      </c>
      <c r="D62" s="69">
        <f>(D9+D11+D22+D27)/4</f>
        <v>3425.0475</v>
      </c>
      <c r="E62" s="69">
        <f>(E9+E11+E22+E27)/4</f>
        <v>103.25999999999999</v>
      </c>
      <c r="F62" s="69">
        <f>(F9+F11+F22+F27)/4</f>
        <v>0</v>
      </c>
      <c r="G62" s="26">
        <f t="shared" si="125"/>
        <v>0</v>
      </c>
      <c r="H62" s="26">
        <f t="shared" si="125"/>
        <v>0</v>
      </c>
      <c r="I62" s="26">
        <f t="shared" si="125"/>
        <v>0</v>
      </c>
      <c r="J62" s="26">
        <f t="shared" si="125"/>
        <v>0</v>
      </c>
      <c r="K62" s="26">
        <f t="shared" si="125"/>
        <v>0</v>
      </c>
      <c r="L62" s="26">
        <f t="shared" si="125"/>
        <v>0</v>
      </c>
      <c r="M62" s="26">
        <f t="shared" si="125"/>
        <v>0</v>
      </c>
      <c r="N62" s="26">
        <f t="shared" si="125"/>
        <v>0</v>
      </c>
      <c r="O62" s="26">
        <f t="shared" si="125"/>
        <v>0</v>
      </c>
      <c r="P62" s="26">
        <f t="shared" si="125"/>
        <v>0</v>
      </c>
      <c r="Q62" s="26">
        <f t="shared" si="125"/>
        <v>0</v>
      </c>
      <c r="R62" s="26">
        <f t="shared" si="125"/>
        <v>0</v>
      </c>
      <c r="S62" s="26">
        <f t="shared" si="125"/>
        <v>0</v>
      </c>
      <c r="T62" s="26">
        <f t="shared" si="125"/>
        <v>0</v>
      </c>
      <c r="U62" s="26">
        <f t="shared" si="125"/>
        <v>0</v>
      </c>
      <c r="V62" s="26">
        <f t="shared" si="125"/>
        <v>0</v>
      </c>
      <c r="W62" s="26">
        <f t="shared" si="125"/>
        <v>0</v>
      </c>
      <c r="X62" s="26">
        <f t="shared" si="125"/>
        <v>0</v>
      </c>
      <c r="Y62" s="26">
        <f t="shared" si="125"/>
        <v>0</v>
      </c>
      <c r="Z62" s="26">
        <f t="shared" si="125"/>
        <v>0</v>
      </c>
      <c r="AA62" s="26">
        <f t="shared" si="125"/>
        <v>0</v>
      </c>
      <c r="AB62" s="26">
        <f t="shared" si="125"/>
        <v>0</v>
      </c>
      <c r="AC62" s="26">
        <f t="shared" si="125"/>
        <v>0</v>
      </c>
      <c r="AD62" s="26">
        <f t="shared" si="125"/>
        <v>0</v>
      </c>
      <c r="AE62" s="26">
        <f t="shared" si="125"/>
        <v>0</v>
      </c>
      <c r="AF62" s="26">
        <f t="shared" si="125"/>
        <v>0</v>
      </c>
      <c r="AG62" s="26">
        <f t="shared" si="125"/>
        <v>0</v>
      </c>
      <c r="AH62" s="26">
        <f t="shared" si="125"/>
        <v>0</v>
      </c>
      <c r="AI62" s="26">
        <f t="shared" si="125"/>
        <v>0</v>
      </c>
      <c r="AJ62" s="26">
        <f t="shared" si="125"/>
        <v>0</v>
      </c>
      <c r="AK62" s="26">
        <f t="shared" si="125"/>
        <v>0</v>
      </c>
      <c r="AL62" s="26">
        <f t="shared" si="125"/>
        <v>0</v>
      </c>
      <c r="AM62" s="26">
        <f t="shared" si="125"/>
        <v>0</v>
      </c>
      <c r="AN62" s="26">
        <f t="shared" si="125"/>
        <v>0</v>
      </c>
      <c r="AO62" s="26">
        <f t="shared" si="125"/>
        <v>0</v>
      </c>
      <c r="AP62" s="26">
        <f t="shared" si="125"/>
        <v>0</v>
      </c>
      <c r="AQ62" s="26">
        <f t="shared" si="125"/>
        <v>0</v>
      </c>
      <c r="AR62" s="26">
        <f t="shared" si="125"/>
        <v>0</v>
      </c>
      <c r="AS62" s="26">
        <f t="shared" si="125"/>
        <v>0</v>
      </c>
      <c r="AT62" s="26">
        <f t="shared" si="125"/>
        <v>0</v>
      </c>
      <c r="AU62" s="26">
        <f t="shared" si="125"/>
        <v>0</v>
      </c>
      <c r="AV62" s="26">
        <f t="shared" si="125"/>
        <v>0</v>
      </c>
      <c r="AW62" s="26">
        <f t="shared" si="125"/>
        <v>0</v>
      </c>
      <c r="AX62" s="26">
        <f t="shared" si="125"/>
        <v>0</v>
      </c>
      <c r="AY62" s="26">
        <f t="shared" si="125"/>
        <v>0</v>
      </c>
      <c r="AZ62" s="26">
        <f t="shared" si="125"/>
        <v>0</v>
      </c>
      <c r="BA62" s="26">
        <f t="shared" si="125"/>
        <v>0</v>
      </c>
      <c r="BB62" s="26">
        <f t="shared" si="125"/>
        <v>0</v>
      </c>
      <c r="BC62" s="26">
        <f t="shared" si="125"/>
        <v>0</v>
      </c>
      <c r="BD62" s="26">
        <f t="shared" si="125"/>
        <v>0</v>
      </c>
      <c r="BE62" s="26">
        <f t="shared" si="125"/>
        <v>0</v>
      </c>
      <c r="BF62" s="26">
        <f t="shared" si="125"/>
        <v>0</v>
      </c>
      <c r="BG62" s="26">
        <f t="shared" si="125"/>
        <v>0</v>
      </c>
      <c r="BH62" s="26">
        <f t="shared" si="125"/>
        <v>0</v>
      </c>
      <c r="BI62" s="26">
        <f t="shared" si="125"/>
        <v>0</v>
      </c>
      <c r="BJ62" s="26">
        <f t="shared" si="125"/>
        <v>0</v>
      </c>
      <c r="BK62" s="26">
        <f t="shared" si="125"/>
        <v>0</v>
      </c>
      <c r="BL62" s="26">
        <f t="shared" si="125"/>
        <v>0</v>
      </c>
      <c r="BM62" s="26">
        <f t="shared" si="125"/>
        <v>0</v>
      </c>
      <c r="BN62" s="26">
        <f t="shared" si="125"/>
        <v>0</v>
      </c>
      <c r="BO62" s="26">
        <f aca="true" t="shared" si="126" ref="BO62:CI62">BO9+BO11+BO22+BO27</f>
        <v>0</v>
      </c>
      <c r="BP62" s="26">
        <f t="shared" si="126"/>
        <v>0</v>
      </c>
      <c r="BQ62" s="26">
        <f t="shared" si="126"/>
        <v>0</v>
      </c>
      <c r="BR62" s="26">
        <f t="shared" si="126"/>
        <v>0</v>
      </c>
      <c r="BS62" s="26">
        <f t="shared" si="126"/>
        <v>0</v>
      </c>
      <c r="BT62" s="26">
        <f t="shared" si="126"/>
        <v>0</v>
      </c>
      <c r="BU62" s="26">
        <f t="shared" si="126"/>
        <v>0</v>
      </c>
      <c r="BV62" s="26">
        <f t="shared" si="126"/>
        <v>0</v>
      </c>
      <c r="BW62" s="26">
        <f t="shared" si="126"/>
        <v>0</v>
      </c>
      <c r="BX62" s="26">
        <f t="shared" si="126"/>
        <v>0</v>
      </c>
      <c r="BY62" s="26">
        <f t="shared" si="126"/>
        <v>0</v>
      </c>
      <c r="BZ62" s="26">
        <f t="shared" si="126"/>
        <v>0</v>
      </c>
      <c r="CA62" s="26">
        <f t="shared" si="126"/>
        <v>0</v>
      </c>
      <c r="CB62" s="26">
        <f t="shared" si="126"/>
        <v>0</v>
      </c>
      <c r="CC62" s="26">
        <f t="shared" si="126"/>
        <v>0</v>
      </c>
      <c r="CD62" s="26">
        <f t="shared" si="126"/>
        <v>0</v>
      </c>
      <c r="CE62" s="26">
        <f t="shared" si="126"/>
        <v>0</v>
      </c>
      <c r="CF62" s="26">
        <f t="shared" si="126"/>
        <v>0</v>
      </c>
      <c r="CG62" s="26">
        <f t="shared" si="126"/>
        <v>0</v>
      </c>
      <c r="CH62" s="26">
        <f t="shared" si="126"/>
        <v>0</v>
      </c>
      <c r="CI62" s="26">
        <f t="shared" si="126"/>
        <v>0</v>
      </c>
      <c r="CJ62" s="157" t="e">
        <f t="shared" si="95"/>
        <v>#DIV/0!</v>
      </c>
      <c r="CK62" s="157" t="e">
        <f t="shared" si="96"/>
        <v>#DIV/0!</v>
      </c>
      <c r="CL62" s="157" t="e">
        <f t="shared" si="97"/>
        <v>#DIV/0!</v>
      </c>
      <c r="CM62" s="157" t="e">
        <f t="shared" si="98"/>
        <v>#DIV/0!</v>
      </c>
      <c r="CN62" s="157" t="e">
        <f t="shared" si="99"/>
        <v>#DIV/0!</v>
      </c>
      <c r="CO62" s="157" t="e">
        <f t="shared" si="100"/>
        <v>#DIV/0!</v>
      </c>
      <c r="CP62" s="157" t="e">
        <f t="shared" si="101"/>
        <v>#DIV/0!</v>
      </c>
      <c r="CQ62" s="157" t="e">
        <f t="shared" si="102"/>
        <v>#DIV/0!</v>
      </c>
      <c r="CR62" s="26" t="e">
        <f t="shared" si="103"/>
        <v>#DIV/0!</v>
      </c>
      <c r="CS62" s="26">
        <f t="shared" si="104"/>
        <v>0</v>
      </c>
      <c r="CT62" s="26">
        <f t="shared" si="105"/>
        <v>0</v>
      </c>
      <c r="CU62" s="26">
        <f t="shared" si="106"/>
        <v>0</v>
      </c>
      <c r="CV62" s="26">
        <f t="shared" si="107"/>
        <v>0</v>
      </c>
      <c r="CW62" s="26">
        <f t="shared" si="108"/>
        <v>0</v>
      </c>
      <c r="CX62" s="26">
        <f t="shared" si="109"/>
        <v>0</v>
      </c>
      <c r="CY62" s="26">
        <f t="shared" si="110"/>
        <v>0</v>
      </c>
      <c r="CZ62" s="26">
        <f t="shared" si="111"/>
        <v>0</v>
      </c>
      <c r="DA62" s="26">
        <f t="shared" si="112"/>
        <v>0</v>
      </c>
      <c r="DB62" s="26">
        <f t="shared" si="113"/>
        <v>0</v>
      </c>
      <c r="DC62" s="26">
        <f t="shared" si="114"/>
        <v>0</v>
      </c>
      <c r="DD62" s="26">
        <f t="shared" si="115"/>
        <v>0</v>
      </c>
      <c r="DE62" s="26">
        <f t="shared" si="116"/>
        <v>0</v>
      </c>
      <c r="DF62" s="26">
        <f t="shared" si="117"/>
        <v>0</v>
      </c>
      <c r="DG62" s="26">
        <f t="shared" si="118"/>
        <v>0</v>
      </c>
      <c r="DH62" s="26">
        <f t="shared" si="119"/>
        <v>0</v>
      </c>
      <c r="DI62" s="26">
        <f t="shared" si="120"/>
        <v>0</v>
      </c>
      <c r="DJ62" s="26">
        <f t="shared" si="121"/>
        <v>0</v>
      </c>
      <c r="DK62" s="26">
        <f t="shared" si="122"/>
        <v>0</v>
      </c>
    </row>
    <row r="63" spans="1:115" ht="12.75">
      <c r="A63" s="3" t="s">
        <v>233</v>
      </c>
      <c r="B63" s="69">
        <f>B7+B8+B17</f>
        <v>1792</v>
      </c>
      <c r="C63" s="69">
        <f aca="true" t="shared" si="127" ref="C63:BN63">C7+C8+C17</f>
        <v>4434646</v>
      </c>
      <c r="D63" s="69">
        <f>(D7+D8+D17)/3</f>
        <v>2486.9933333333333</v>
      </c>
      <c r="E63" s="69">
        <f>(E7+E8+E17)/3</f>
        <v>74.98</v>
      </c>
      <c r="F63" s="69">
        <f>(F7+F8+F17)/3</f>
        <v>0</v>
      </c>
      <c r="G63" s="26">
        <f t="shared" si="127"/>
        <v>0</v>
      </c>
      <c r="H63" s="26">
        <f t="shared" si="127"/>
        <v>0</v>
      </c>
      <c r="I63" s="26">
        <f t="shared" si="127"/>
        <v>0</v>
      </c>
      <c r="J63" s="26">
        <f t="shared" si="127"/>
        <v>0</v>
      </c>
      <c r="K63" s="26">
        <f t="shared" si="127"/>
        <v>0</v>
      </c>
      <c r="L63" s="26">
        <f t="shared" si="127"/>
        <v>0</v>
      </c>
      <c r="M63" s="26">
        <f t="shared" si="127"/>
        <v>0</v>
      </c>
      <c r="N63" s="26">
        <f t="shared" si="127"/>
        <v>0</v>
      </c>
      <c r="O63" s="26">
        <f t="shared" si="127"/>
        <v>0</v>
      </c>
      <c r="P63" s="26">
        <f t="shared" si="127"/>
        <v>0</v>
      </c>
      <c r="Q63" s="26">
        <f t="shared" si="127"/>
        <v>0</v>
      </c>
      <c r="R63" s="26">
        <f t="shared" si="127"/>
        <v>0</v>
      </c>
      <c r="S63" s="26">
        <f t="shared" si="127"/>
        <v>0</v>
      </c>
      <c r="T63" s="26">
        <f t="shared" si="127"/>
        <v>0</v>
      </c>
      <c r="U63" s="26">
        <f t="shared" si="127"/>
        <v>0</v>
      </c>
      <c r="V63" s="26">
        <f t="shared" si="127"/>
        <v>0</v>
      </c>
      <c r="W63" s="26">
        <f t="shared" si="127"/>
        <v>0</v>
      </c>
      <c r="X63" s="26">
        <f t="shared" si="127"/>
        <v>0</v>
      </c>
      <c r="Y63" s="26">
        <f t="shared" si="127"/>
        <v>0</v>
      </c>
      <c r="Z63" s="26">
        <f t="shared" si="127"/>
        <v>0</v>
      </c>
      <c r="AA63" s="26">
        <f t="shared" si="127"/>
        <v>0</v>
      </c>
      <c r="AB63" s="26">
        <f t="shared" si="127"/>
        <v>0</v>
      </c>
      <c r="AC63" s="26">
        <f t="shared" si="127"/>
        <v>0</v>
      </c>
      <c r="AD63" s="26">
        <f t="shared" si="127"/>
        <v>0</v>
      </c>
      <c r="AE63" s="26">
        <f t="shared" si="127"/>
        <v>0</v>
      </c>
      <c r="AF63" s="26">
        <f t="shared" si="127"/>
        <v>0</v>
      </c>
      <c r="AG63" s="26">
        <f t="shared" si="127"/>
        <v>0</v>
      </c>
      <c r="AH63" s="26">
        <f t="shared" si="127"/>
        <v>0</v>
      </c>
      <c r="AI63" s="26">
        <f t="shared" si="127"/>
        <v>0</v>
      </c>
      <c r="AJ63" s="26">
        <f t="shared" si="127"/>
        <v>0</v>
      </c>
      <c r="AK63" s="26">
        <f t="shared" si="127"/>
        <v>0</v>
      </c>
      <c r="AL63" s="26">
        <f t="shared" si="127"/>
        <v>0</v>
      </c>
      <c r="AM63" s="26">
        <f t="shared" si="127"/>
        <v>0</v>
      </c>
      <c r="AN63" s="26">
        <f t="shared" si="127"/>
        <v>0</v>
      </c>
      <c r="AO63" s="26">
        <f t="shared" si="127"/>
        <v>0</v>
      </c>
      <c r="AP63" s="26">
        <f t="shared" si="127"/>
        <v>0</v>
      </c>
      <c r="AQ63" s="26">
        <f t="shared" si="127"/>
        <v>0</v>
      </c>
      <c r="AR63" s="26">
        <f t="shared" si="127"/>
        <v>0</v>
      </c>
      <c r="AS63" s="26">
        <f t="shared" si="127"/>
        <v>0</v>
      </c>
      <c r="AT63" s="26">
        <f t="shared" si="127"/>
        <v>0</v>
      </c>
      <c r="AU63" s="26">
        <f t="shared" si="127"/>
        <v>0</v>
      </c>
      <c r="AV63" s="26">
        <f t="shared" si="127"/>
        <v>0</v>
      </c>
      <c r="AW63" s="26">
        <f t="shared" si="127"/>
        <v>0</v>
      </c>
      <c r="AX63" s="26">
        <f t="shared" si="127"/>
        <v>0</v>
      </c>
      <c r="AY63" s="26">
        <f t="shared" si="127"/>
        <v>0</v>
      </c>
      <c r="AZ63" s="26">
        <f t="shared" si="127"/>
        <v>0</v>
      </c>
      <c r="BA63" s="26">
        <f t="shared" si="127"/>
        <v>0</v>
      </c>
      <c r="BB63" s="26">
        <f t="shared" si="127"/>
        <v>0</v>
      </c>
      <c r="BC63" s="26">
        <f t="shared" si="127"/>
        <v>0</v>
      </c>
      <c r="BD63" s="26">
        <f t="shared" si="127"/>
        <v>0</v>
      </c>
      <c r="BE63" s="26">
        <f t="shared" si="127"/>
        <v>0</v>
      </c>
      <c r="BF63" s="26">
        <f t="shared" si="127"/>
        <v>0</v>
      </c>
      <c r="BG63" s="26">
        <f t="shared" si="127"/>
        <v>0</v>
      </c>
      <c r="BH63" s="26">
        <f t="shared" si="127"/>
        <v>0</v>
      </c>
      <c r="BI63" s="26">
        <f t="shared" si="127"/>
        <v>0</v>
      </c>
      <c r="BJ63" s="26">
        <f t="shared" si="127"/>
        <v>0</v>
      </c>
      <c r="BK63" s="26">
        <f t="shared" si="127"/>
        <v>0</v>
      </c>
      <c r="BL63" s="26">
        <f t="shared" si="127"/>
        <v>0</v>
      </c>
      <c r="BM63" s="26">
        <f t="shared" si="127"/>
        <v>0</v>
      </c>
      <c r="BN63" s="26">
        <f t="shared" si="127"/>
        <v>0</v>
      </c>
      <c r="BO63" s="26">
        <f aca="true" t="shared" si="128" ref="BO63:CI63">BO7+BO8+BO17</f>
        <v>0</v>
      </c>
      <c r="BP63" s="26">
        <f t="shared" si="128"/>
        <v>0</v>
      </c>
      <c r="BQ63" s="26">
        <f t="shared" si="128"/>
        <v>0</v>
      </c>
      <c r="BR63" s="26">
        <f t="shared" si="128"/>
        <v>0</v>
      </c>
      <c r="BS63" s="26">
        <f t="shared" si="128"/>
        <v>0</v>
      </c>
      <c r="BT63" s="26">
        <f t="shared" si="128"/>
        <v>0</v>
      </c>
      <c r="BU63" s="26">
        <f t="shared" si="128"/>
        <v>0</v>
      </c>
      <c r="BV63" s="26">
        <f t="shared" si="128"/>
        <v>0</v>
      </c>
      <c r="BW63" s="26">
        <f t="shared" si="128"/>
        <v>0</v>
      </c>
      <c r="BX63" s="26">
        <f t="shared" si="128"/>
        <v>0</v>
      </c>
      <c r="BY63" s="26">
        <f t="shared" si="128"/>
        <v>0</v>
      </c>
      <c r="BZ63" s="26">
        <f t="shared" si="128"/>
        <v>0</v>
      </c>
      <c r="CA63" s="26">
        <f t="shared" si="128"/>
        <v>0</v>
      </c>
      <c r="CB63" s="26">
        <f t="shared" si="128"/>
        <v>0</v>
      </c>
      <c r="CC63" s="26">
        <f t="shared" si="128"/>
        <v>0</v>
      </c>
      <c r="CD63" s="26">
        <f t="shared" si="128"/>
        <v>0</v>
      </c>
      <c r="CE63" s="26">
        <f t="shared" si="128"/>
        <v>0</v>
      </c>
      <c r="CF63" s="26">
        <f t="shared" si="128"/>
        <v>0</v>
      </c>
      <c r="CG63" s="26">
        <f t="shared" si="128"/>
        <v>0</v>
      </c>
      <c r="CH63" s="26">
        <f t="shared" si="128"/>
        <v>0</v>
      </c>
      <c r="CI63" s="26">
        <f t="shared" si="128"/>
        <v>0</v>
      </c>
      <c r="CJ63" s="157" t="e">
        <f t="shared" si="95"/>
        <v>#DIV/0!</v>
      </c>
      <c r="CK63" s="157" t="e">
        <f t="shared" si="96"/>
        <v>#DIV/0!</v>
      </c>
      <c r="CL63" s="157" t="e">
        <f t="shared" si="97"/>
        <v>#DIV/0!</v>
      </c>
      <c r="CM63" s="157" t="e">
        <f t="shared" si="98"/>
        <v>#DIV/0!</v>
      </c>
      <c r="CN63" s="157" t="e">
        <f t="shared" si="99"/>
        <v>#DIV/0!</v>
      </c>
      <c r="CO63" s="157" t="e">
        <f t="shared" si="100"/>
        <v>#DIV/0!</v>
      </c>
      <c r="CP63" s="157" t="e">
        <f t="shared" si="101"/>
        <v>#DIV/0!</v>
      </c>
      <c r="CQ63" s="157" t="e">
        <f t="shared" si="102"/>
        <v>#DIV/0!</v>
      </c>
      <c r="CR63" s="26" t="e">
        <f t="shared" si="103"/>
        <v>#DIV/0!</v>
      </c>
      <c r="CS63" s="26">
        <f t="shared" si="104"/>
        <v>0</v>
      </c>
      <c r="CT63" s="26">
        <f t="shared" si="105"/>
        <v>0</v>
      </c>
      <c r="CU63" s="26">
        <f t="shared" si="106"/>
        <v>0</v>
      </c>
      <c r="CV63" s="26">
        <f t="shared" si="107"/>
        <v>0</v>
      </c>
      <c r="CW63" s="26">
        <f t="shared" si="108"/>
        <v>0</v>
      </c>
      <c r="CX63" s="26">
        <f t="shared" si="109"/>
        <v>0</v>
      </c>
      <c r="CY63" s="26">
        <f t="shared" si="110"/>
        <v>0</v>
      </c>
      <c r="CZ63" s="26">
        <f t="shared" si="111"/>
        <v>0</v>
      </c>
      <c r="DA63" s="26">
        <f t="shared" si="112"/>
        <v>0</v>
      </c>
      <c r="DB63" s="26">
        <f t="shared" si="113"/>
        <v>0</v>
      </c>
      <c r="DC63" s="26">
        <f t="shared" si="114"/>
        <v>0</v>
      </c>
      <c r="DD63" s="26">
        <f t="shared" si="115"/>
        <v>0</v>
      </c>
      <c r="DE63" s="26">
        <f t="shared" si="116"/>
        <v>0</v>
      </c>
      <c r="DF63" s="26">
        <f t="shared" si="117"/>
        <v>0</v>
      </c>
      <c r="DG63" s="26">
        <f t="shared" si="118"/>
        <v>0</v>
      </c>
      <c r="DH63" s="26">
        <f t="shared" si="119"/>
        <v>0</v>
      </c>
      <c r="DI63" s="26">
        <f t="shared" si="120"/>
        <v>0</v>
      </c>
      <c r="DJ63" s="26">
        <f t="shared" si="121"/>
        <v>0</v>
      </c>
      <c r="DK63" s="26">
        <f t="shared" si="122"/>
        <v>0</v>
      </c>
    </row>
    <row r="64" spans="1:115" ht="12.75">
      <c r="A64" s="3" t="s">
        <v>234</v>
      </c>
      <c r="B64" s="69">
        <f>B3+B5+B6+B12+B13+B14+B15+B16+B18+B23+B28+B29+B30+B31</f>
        <v>8866</v>
      </c>
      <c r="C64" s="69">
        <f>C3+C5+C6+C12+C13+C14+C15+C16+C18+C23+C28+C29+C30+C31</f>
        <v>29866871</v>
      </c>
      <c r="D64" s="69">
        <f>(D3+D5+D6+D12+D13+D14+D15+D16+D18+D23+D28+D29+D30+D31)/14</f>
        <v>2953.7714285714283</v>
      </c>
      <c r="E64" s="69">
        <f>(E3+E5+E6+E12+E13+E14+E15+E16+E18+E23+E28+E29+E30+E31)/14</f>
        <v>89.05285714285716</v>
      </c>
      <c r="F64" s="69">
        <f>(F3+F5+F6+F12+F13+F14+F15+F16+F18+F23+F28+F29+F30+F31)/14</f>
        <v>0</v>
      </c>
      <c r="G64" s="26">
        <f>G3+G5+G6+G12+G13+G14+G15+G16+G18+G23+G28+G29+G30+G31</f>
        <v>856101.2500000001</v>
      </c>
      <c r="H64" s="26">
        <f aca="true" t="shared" si="129" ref="H64:BS64">H3+H5+H6+H12+H13+H14+H15+H16+H18+H23+H28+H29+H30+H31</f>
        <v>516049.92</v>
      </c>
      <c r="I64" s="26">
        <f t="shared" si="129"/>
        <v>29924.95</v>
      </c>
      <c r="J64" s="26">
        <f t="shared" si="129"/>
        <v>15200</v>
      </c>
      <c r="K64" s="26">
        <f t="shared" si="129"/>
        <v>56670.95</v>
      </c>
      <c r="L64" s="26">
        <f t="shared" si="129"/>
        <v>140937.75</v>
      </c>
      <c r="M64" s="26">
        <f t="shared" si="129"/>
        <v>197608.69999999998</v>
      </c>
      <c r="N64" s="26">
        <f t="shared" si="129"/>
        <v>17657.45</v>
      </c>
      <c r="O64" s="26">
        <f t="shared" si="129"/>
        <v>155670.55</v>
      </c>
      <c r="P64" s="26">
        <f t="shared" si="129"/>
        <v>18420.600000000002</v>
      </c>
      <c r="Q64" s="26">
        <f t="shared" si="129"/>
        <v>0</v>
      </c>
      <c r="R64" s="26">
        <f t="shared" si="129"/>
        <v>0</v>
      </c>
      <c r="S64" s="26">
        <f t="shared" si="129"/>
        <v>14580</v>
      </c>
      <c r="T64" s="26">
        <f t="shared" si="129"/>
        <v>0</v>
      </c>
      <c r="U64" s="26">
        <f t="shared" si="129"/>
        <v>0</v>
      </c>
      <c r="V64" s="26">
        <f t="shared" si="129"/>
        <v>0</v>
      </c>
      <c r="W64" s="26">
        <f t="shared" si="129"/>
        <v>14580</v>
      </c>
      <c r="X64" s="26">
        <f t="shared" si="129"/>
        <v>124055.5</v>
      </c>
      <c r="Y64" s="26">
        <f t="shared" si="129"/>
        <v>1945268.92</v>
      </c>
      <c r="Z64" s="26">
        <f t="shared" si="129"/>
        <v>0</v>
      </c>
      <c r="AA64" s="26">
        <f t="shared" si="129"/>
        <v>0</v>
      </c>
      <c r="AB64" s="26">
        <f t="shared" si="129"/>
        <v>0</v>
      </c>
      <c r="AC64" s="26">
        <f t="shared" si="129"/>
        <v>0</v>
      </c>
      <c r="AD64" s="26">
        <f t="shared" si="129"/>
        <v>0</v>
      </c>
      <c r="AE64" s="26">
        <f t="shared" si="129"/>
        <v>0</v>
      </c>
      <c r="AF64" s="26">
        <f t="shared" si="129"/>
        <v>1054858.55</v>
      </c>
      <c r="AG64" s="26">
        <f t="shared" si="129"/>
        <v>145227.2</v>
      </c>
      <c r="AH64" s="26">
        <f t="shared" si="129"/>
        <v>0</v>
      </c>
      <c r="AI64" s="26">
        <f t="shared" si="129"/>
        <v>662897.8999999999</v>
      </c>
      <c r="AJ64" s="26">
        <f t="shared" si="129"/>
        <v>0</v>
      </c>
      <c r="AK64" s="26">
        <f t="shared" si="129"/>
        <v>0</v>
      </c>
      <c r="AL64" s="26">
        <f t="shared" si="129"/>
        <v>223436</v>
      </c>
      <c r="AM64" s="26">
        <f t="shared" si="129"/>
        <v>0</v>
      </c>
      <c r="AN64" s="26">
        <f t="shared" si="129"/>
        <v>0</v>
      </c>
      <c r="AO64" s="26">
        <f t="shared" si="129"/>
        <v>0</v>
      </c>
      <c r="AP64" s="26">
        <f t="shared" si="129"/>
        <v>0</v>
      </c>
      <c r="AQ64" s="26">
        <f t="shared" si="129"/>
        <v>0</v>
      </c>
      <c r="AR64" s="26">
        <f t="shared" si="129"/>
        <v>0</v>
      </c>
      <c r="AS64" s="26">
        <f t="shared" si="129"/>
        <v>0</v>
      </c>
      <c r="AT64" s="26">
        <f t="shared" si="129"/>
        <v>123093</v>
      </c>
      <c r="AU64" s="26">
        <f t="shared" si="129"/>
        <v>2209512.65</v>
      </c>
      <c r="AV64" s="26">
        <f t="shared" si="129"/>
        <v>309142.13</v>
      </c>
      <c r="AW64" s="26">
        <f t="shared" si="129"/>
        <v>44898.399999999994</v>
      </c>
      <c r="AX64" s="26">
        <f t="shared" si="129"/>
        <v>1.4699708117404953E-10</v>
      </c>
      <c r="AY64" s="26">
        <f t="shared" si="129"/>
        <v>58444.75</v>
      </c>
      <c r="AZ64" s="26">
        <f t="shared" si="129"/>
        <v>209147.9</v>
      </c>
      <c r="BA64" s="26">
        <f t="shared" si="129"/>
        <v>0</v>
      </c>
      <c r="BB64" s="26">
        <f t="shared" si="129"/>
        <v>0</v>
      </c>
      <c r="BC64" s="26">
        <f t="shared" si="129"/>
        <v>67440</v>
      </c>
      <c r="BD64" s="26">
        <f t="shared" si="129"/>
        <v>0</v>
      </c>
      <c r="BE64" s="26">
        <f t="shared" si="129"/>
        <v>0</v>
      </c>
      <c r="BF64" s="26">
        <f t="shared" si="129"/>
        <v>276587.89999999997</v>
      </c>
      <c r="BG64" s="26">
        <f t="shared" si="129"/>
        <v>7556</v>
      </c>
      <c r="BH64" s="26">
        <f t="shared" si="129"/>
        <v>0</v>
      </c>
      <c r="BI64" s="26">
        <f t="shared" si="129"/>
        <v>0</v>
      </c>
      <c r="BJ64" s="26">
        <f t="shared" si="129"/>
        <v>0</v>
      </c>
      <c r="BK64" s="26">
        <f t="shared" si="129"/>
        <v>0</v>
      </c>
      <c r="BL64" s="26">
        <f t="shared" si="129"/>
        <v>0</v>
      </c>
      <c r="BM64" s="26">
        <f t="shared" si="129"/>
        <v>0</v>
      </c>
      <c r="BN64" s="26">
        <f t="shared" si="129"/>
        <v>0</v>
      </c>
      <c r="BO64" s="26">
        <f t="shared" si="129"/>
        <v>7556</v>
      </c>
      <c r="BP64" s="26">
        <f t="shared" si="129"/>
        <v>7556</v>
      </c>
      <c r="BQ64" s="26">
        <f t="shared" si="129"/>
        <v>0</v>
      </c>
      <c r="BR64" s="26">
        <f t="shared" si="129"/>
        <v>276587.89999999997</v>
      </c>
      <c r="BS64" s="26">
        <f t="shared" si="129"/>
        <v>0</v>
      </c>
      <c r="BT64" s="26">
        <f aca="true" t="shared" si="130" ref="BT64:CI64">BT3+BT5+BT6+BT12+BT13+BT14+BT15+BT16+BT18+BT23+BT28+BT29+BT30+BT31</f>
        <v>7061754.44</v>
      </c>
      <c r="BU64" s="26">
        <f t="shared" si="130"/>
        <v>240065.84999999998</v>
      </c>
      <c r="BV64" s="26">
        <f t="shared" si="130"/>
        <v>0</v>
      </c>
      <c r="BW64" s="26">
        <f t="shared" si="130"/>
        <v>0</v>
      </c>
      <c r="BX64" s="26">
        <f t="shared" si="130"/>
        <v>7301820.290000001</v>
      </c>
      <c r="BY64" s="26">
        <f t="shared" si="130"/>
        <v>264694.05</v>
      </c>
      <c r="BZ64" s="26">
        <f t="shared" si="130"/>
        <v>1141407.4</v>
      </c>
      <c r="CA64" s="26">
        <f t="shared" si="130"/>
        <v>5895718.84</v>
      </c>
      <c r="CB64" s="26">
        <f t="shared" si="130"/>
        <v>7301820.289999999</v>
      </c>
      <c r="CC64" s="26">
        <f t="shared" si="130"/>
        <v>0</v>
      </c>
      <c r="CD64" s="26">
        <f t="shared" si="130"/>
        <v>461852.43000000005</v>
      </c>
      <c r="CE64" s="26">
        <f t="shared" si="130"/>
        <v>476432.43000000005</v>
      </c>
      <c r="CF64" s="26">
        <f t="shared" si="130"/>
        <v>269031.89999999997</v>
      </c>
      <c r="CG64" s="26">
        <f t="shared" si="130"/>
        <v>2086419.65</v>
      </c>
      <c r="CH64" s="26">
        <f t="shared" si="130"/>
        <v>-56857.50000000001</v>
      </c>
      <c r="CI64" s="26">
        <f t="shared" si="130"/>
        <v>-186.55000000000473</v>
      </c>
      <c r="CJ64" s="157">
        <f t="shared" si="95"/>
        <v>1.7167199503107256</v>
      </c>
      <c r="CK64" s="157">
        <f t="shared" si="96"/>
        <v>1.7709142670441689</v>
      </c>
      <c r="CL64" s="157">
        <f t="shared" si="97"/>
        <v>0.22136123478323264</v>
      </c>
      <c r="CM64" s="157">
        <f t="shared" si="98"/>
        <v>0.22834928246577818</v>
      </c>
      <c r="CN64" s="157">
        <f t="shared" si="99"/>
        <v>-0.027251229157087362</v>
      </c>
      <c r="CO64" s="157">
        <f t="shared" si="100"/>
        <v>-8.941154287921164E-05</v>
      </c>
      <c r="CP64" s="157">
        <f t="shared" si="101"/>
        <v>0.45149689421054984</v>
      </c>
      <c r="CQ64" s="157">
        <f t="shared" si="102"/>
        <v>0.1294819404052623</v>
      </c>
      <c r="CR64" s="26">
        <f t="shared" si="103"/>
        <v>14.266577927955073</v>
      </c>
      <c r="CS64" s="26">
        <f t="shared" si="104"/>
        <v>6797060.390000001</v>
      </c>
      <c r="CT64" s="26">
        <f t="shared" si="105"/>
        <v>1747660.22</v>
      </c>
      <c r="CU64" s="26">
        <f t="shared" si="106"/>
        <v>2209512.65</v>
      </c>
      <c r="CV64" s="26">
        <f t="shared" si="107"/>
        <v>461852.42999999993</v>
      </c>
      <c r="CW64" s="26">
        <f t="shared" si="108"/>
        <v>0</v>
      </c>
      <c r="CX64" s="26">
        <f t="shared" si="109"/>
        <v>461852.42999999993</v>
      </c>
      <c r="CY64" s="26">
        <f t="shared" si="110"/>
        <v>264243.7299999999</v>
      </c>
      <c r="CZ64" s="26">
        <f t="shared" si="111"/>
        <v>269031.89999999997</v>
      </c>
      <c r="DA64" s="26">
        <f t="shared" si="112"/>
        <v>197608.7</v>
      </c>
      <c r="DB64" s="26">
        <f t="shared" si="113"/>
        <v>192820.52999999997</v>
      </c>
      <c r="DC64" s="26">
        <f t="shared" si="114"/>
        <v>-205164.7</v>
      </c>
      <c r="DD64" s="26">
        <f t="shared" si="115"/>
        <v>264243.7299999999</v>
      </c>
      <c r="DE64" s="26">
        <f t="shared" si="116"/>
        <v>0</v>
      </c>
      <c r="DF64" s="26">
        <f t="shared" si="117"/>
        <v>766.6434006316265</v>
      </c>
      <c r="DG64" s="26">
        <f t="shared" si="118"/>
        <v>-6.4129821791112125</v>
      </c>
      <c r="DH64" s="26">
        <f t="shared" si="119"/>
        <v>0</v>
      </c>
      <c r="DI64" s="26">
        <f t="shared" si="120"/>
        <v>30.344225129708995</v>
      </c>
      <c r="DJ64" s="26">
        <f t="shared" si="121"/>
        <v>21.74831152718249</v>
      </c>
      <c r="DK64" s="26">
        <f t="shared" si="122"/>
        <v>5655652.99</v>
      </c>
    </row>
    <row r="65" spans="1:115" ht="12.75">
      <c r="A65" s="3" t="s">
        <v>226</v>
      </c>
      <c r="B65" s="69">
        <f>SUM(B60:B64)</f>
        <v>38207</v>
      </c>
      <c r="C65" s="69">
        <f aca="true" t="shared" si="131" ref="C65:BN65">SUM(C60:C64)</f>
        <v>126728843</v>
      </c>
      <c r="D65" s="69">
        <f>MEDIAN(D60:D64)</f>
        <v>2953.7714285714283</v>
      </c>
      <c r="E65" s="69">
        <f>MEDIAN(E60:E64)</f>
        <v>89.05285714285716</v>
      </c>
      <c r="F65" s="69">
        <f>MEDIAN(F60:F64)</f>
        <v>0</v>
      </c>
      <c r="G65" s="26">
        <f t="shared" si="131"/>
        <v>1677721.35</v>
      </c>
      <c r="H65" s="26">
        <f t="shared" si="131"/>
        <v>1656832.1199999999</v>
      </c>
      <c r="I65" s="26">
        <f t="shared" si="131"/>
        <v>161647.45</v>
      </c>
      <c r="J65" s="26">
        <f t="shared" si="131"/>
        <v>271894</v>
      </c>
      <c r="K65" s="26">
        <f t="shared" si="131"/>
        <v>289231.5</v>
      </c>
      <c r="L65" s="26">
        <f t="shared" si="131"/>
        <v>140937.75</v>
      </c>
      <c r="M65" s="26">
        <f t="shared" si="131"/>
        <v>430169.25</v>
      </c>
      <c r="N65" s="26">
        <f t="shared" si="131"/>
        <v>17657.45</v>
      </c>
      <c r="O65" s="26">
        <f t="shared" si="131"/>
        <v>190670.55</v>
      </c>
      <c r="P65" s="26">
        <f t="shared" si="131"/>
        <v>173747.75</v>
      </c>
      <c r="Q65" s="26">
        <f t="shared" si="131"/>
        <v>0</v>
      </c>
      <c r="R65" s="26">
        <f t="shared" si="131"/>
        <v>15000</v>
      </c>
      <c r="S65" s="26">
        <f t="shared" si="131"/>
        <v>23955</v>
      </c>
      <c r="T65" s="26">
        <f t="shared" si="131"/>
        <v>0</v>
      </c>
      <c r="U65" s="26">
        <f t="shared" si="131"/>
        <v>0</v>
      </c>
      <c r="V65" s="26">
        <f t="shared" si="131"/>
        <v>0</v>
      </c>
      <c r="W65" s="26">
        <f t="shared" si="131"/>
        <v>38955</v>
      </c>
      <c r="X65" s="26">
        <f t="shared" si="131"/>
        <v>306514.4</v>
      </c>
      <c r="Y65" s="26">
        <f t="shared" si="131"/>
        <v>4925809.32</v>
      </c>
      <c r="Z65" s="26">
        <f t="shared" si="131"/>
        <v>0</v>
      </c>
      <c r="AA65" s="26">
        <f t="shared" si="131"/>
        <v>0</v>
      </c>
      <c r="AB65" s="26">
        <f t="shared" si="131"/>
        <v>0</v>
      </c>
      <c r="AC65" s="26">
        <f t="shared" si="131"/>
        <v>0</v>
      </c>
      <c r="AD65" s="26">
        <f t="shared" si="131"/>
        <v>0</v>
      </c>
      <c r="AE65" s="26">
        <f t="shared" si="131"/>
        <v>0</v>
      </c>
      <c r="AF65" s="26">
        <f t="shared" si="131"/>
        <v>1082800.95</v>
      </c>
      <c r="AG65" s="26">
        <f t="shared" si="131"/>
        <v>1801411.7</v>
      </c>
      <c r="AH65" s="26">
        <f t="shared" si="131"/>
        <v>580635.8</v>
      </c>
      <c r="AI65" s="26">
        <f t="shared" si="131"/>
        <v>1137284.8499999999</v>
      </c>
      <c r="AJ65" s="26">
        <f t="shared" si="131"/>
        <v>0</v>
      </c>
      <c r="AK65" s="26">
        <f t="shared" si="131"/>
        <v>0</v>
      </c>
      <c r="AL65" s="26">
        <f t="shared" si="131"/>
        <v>593670.55</v>
      </c>
      <c r="AM65" s="26">
        <f t="shared" si="131"/>
        <v>0</v>
      </c>
      <c r="AN65" s="26">
        <f t="shared" si="131"/>
        <v>0</v>
      </c>
      <c r="AO65" s="26">
        <f t="shared" si="131"/>
        <v>0</v>
      </c>
      <c r="AP65" s="26">
        <f t="shared" si="131"/>
        <v>0</v>
      </c>
      <c r="AQ65" s="26">
        <f t="shared" si="131"/>
        <v>95525.25</v>
      </c>
      <c r="AR65" s="26">
        <f t="shared" si="131"/>
        <v>0</v>
      </c>
      <c r="AS65" s="26">
        <f t="shared" si="131"/>
        <v>95525.25</v>
      </c>
      <c r="AT65" s="26">
        <f t="shared" si="131"/>
        <v>303947.9</v>
      </c>
      <c r="AU65" s="26">
        <f t="shared" si="131"/>
        <v>5014641.199999999</v>
      </c>
      <c r="AV65" s="26">
        <f t="shared" si="131"/>
        <v>647913.78</v>
      </c>
      <c r="AW65" s="26">
        <f t="shared" si="131"/>
        <v>559081.9</v>
      </c>
      <c r="AX65" s="26">
        <f t="shared" si="131"/>
        <v>3.7982772482791916E-10</v>
      </c>
      <c r="AY65" s="26">
        <f t="shared" si="131"/>
        <v>355150.9</v>
      </c>
      <c r="AZ65" s="26">
        <f t="shared" si="131"/>
        <v>1043919.2000000001</v>
      </c>
      <c r="BA65" s="26">
        <f t="shared" si="131"/>
        <v>0</v>
      </c>
      <c r="BB65" s="26">
        <f t="shared" si="131"/>
        <v>0</v>
      </c>
      <c r="BC65" s="26">
        <f t="shared" si="131"/>
        <v>92062.65</v>
      </c>
      <c r="BD65" s="26">
        <f t="shared" si="131"/>
        <v>0</v>
      </c>
      <c r="BE65" s="26">
        <f t="shared" si="131"/>
        <v>87774.3</v>
      </c>
      <c r="BF65" s="26">
        <f t="shared" si="131"/>
        <v>1223756.1500000001</v>
      </c>
      <c r="BG65" s="26">
        <f t="shared" si="131"/>
        <v>7556</v>
      </c>
      <c r="BH65" s="26">
        <f t="shared" si="131"/>
        <v>0</v>
      </c>
      <c r="BI65" s="26">
        <f t="shared" si="131"/>
        <v>0</v>
      </c>
      <c r="BJ65" s="26">
        <f t="shared" si="131"/>
        <v>0</v>
      </c>
      <c r="BK65" s="26">
        <f t="shared" si="131"/>
        <v>0</v>
      </c>
      <c r="BL65" s="26">
        <f t="shared" si="131"/>
        <v>0</v>
      </c>
      <c r="BM65" s="26">
        <f t="shared" si="131"/>
        <v>57200</v>
      </c>
      <c r="BN65" s="26">
        <f t="shared" si="131"/>
        <v>0</v>
      </c>
      <c r="BO65" s="26">
        <f aca="true" t="shared" si="132" ref="BO65:CI65">SUM(BO60:BO64)</f>
        <v>64756</v>
      </c>
      <c r="BP65" s="26">
        <f t="shared" si="132"/>
        <v>64756</v>
      </c>
      <c r="BQ65" s="26">
        <f t="shared" si="132"/>
        <v>0</v>
      </c>
      <c r="BR65" s="26">
        <f t="shared" si="132"/>
        <v>1223756.15</v>
      </c>
      <c r="BS65" s="26">
        <f t="shared" si="132"/>
        <v>0</v>
      </c>
      <c r="BT65" s="26">
        <f t="shared" si="132"/>
        <v>26179083.990000002</v>
      </c>
      <c r="BU65" s="26">
        <f t="shared" si="132"/>
        <v>1779201.9</v>
      </c>
      <c r="BV65" s="26">
        <f t="shared" si="132"/>
        <v>0</v>
      </c>
      <c r="BW65" s="26">
        <f t="shared" si="132"/>
        <v>0</v>
      </c>
      <c r="BX65" s="26">
        <f t="shared" si="132"/>
        <v>27958285.89</v>
      </c>
      <c r="BY65" s="26">
        <f t="shared" si="132"/>
        <v>2729706.3699999996</v>
      </c>
      <c r="BZ65" s="26">
        <f t="shared" si="132"/>
        <v>2910424.5</v>
      </c>
      <c r="CA65" s="26">
        <f t="shared" si="132"/>
        <v>22318155.02</v>
      </c>
      <c r="CB65" s="26">
        <f t="shared" si="132"/>
        <v>27958285.889999997</v>
      </c>
      <c r="CC65" s="26">
        <f t="shared" si="132"/>
        <v>0</v>
      </c>
      <c r="CD65" s="26">
        <f t="shared" si="132"/>
        <v>519001.13000000006</v>
      </c>
      <c r="CE65" s="26">
        <f t="shared" si="132"/>
        <v>462430.88000000006</v>
      </c>
      <c r="CF65" s="26">
        <f t="shared" si="132"/>
        <v>1159000.15</v>
      </c>
      <c r="CG65" s="26">
        <f t="shared" si="132"/>
        <v>4615168.049999999</v>
      </c>
      <c r="CH65" s="26">
        <f t="shared" si="132"/>
        <v>-703977.5499999999</v>
      </c>
      <c r="CI65" s="26">
        <f t="shared" si="132"/>
        <v>-414746.04999999993</v>
      </c>
      <c r="CJ65" s="157">
        <f t="shared" si="95"/>
        <v>0.44780074446064577</v>
      </c>
      <c r="CK65" s="157">
        <f t="shared" si="96"/>
        <v>0.39899121669656396</v>
      </c>
      <c r="CL65" s="157">
        <f t="shared" si="97"/>
        <v>0.11245552152754225</v>
      </c>
      <c r="CM65" s="157">
        <f t="shared" si="98"/>
        <v>0.10019805887675101</v>
      </c>
      <c r="CN65" s="157">
        <f t="shared" si="99"/>
        <v>-0.15253562651960206</v>
      </c>
      <c r="CO65" s="157">
        <f t="shared" si="100"/>
        <v>-0.08986586089752464</v>
      </c>
      <c r="CP65" s="157">
        <f t="shared" si="101"/>
        <v>0.19470212146112256</v>
      </c>
      <c r="CQ65" s="157">
        <f t="shared" si="102"/>
        <v>0.130911232365825</v>
      </c>
      <c r="CR65" s="26">
        <f t="shared" si="103"/>
        <v>50.70893539808587</v>
      </c>
      <c r="CS65" s="26">
        <f t="shared" si="104"/>
        <v>23449377.62</v>
      </c>
      <c r="CT65" s="26">
        <f t="shared" si="105"/>
        <v>4495640.07</v>
      </c>
      <c r="CU65" s="26">
        <f t="shared" si="106"/>
        <v>5014641.199999999</v>
      </c>
      <c r="CV65" s="26">
        <f t="shared" si="107"/>
        <v>519001.12999999896</v>
      </c>
      <c r="CW65" s="26">
        <f t="shared" si="108"/>
        <v>0</v>
      </c>
      <c r="CX65" s="26">
        <f t="shared" si="109"/>
        <v>519001.12999999896</v>
      </c>
      <c r="CY65" s="26">
        <f t="shared" si="110"/>
        <v>88831.87999999896</v>
      </c>
      <c r="CZ65" s="26">
        <f t="shared" si="111"/>
        <v>1159000.15</v>
      </c>
      <c r="DA65" s="26">
        <f t="shared" si="112"/>
        <v>430169.25</v>
      </c>
      <c r="DB65" s="26">
        <f t="shared" si="113"/>
        <v>-639999.020000001</v>
      </c>
      <c r="DC65" s="26">
        <f t="shared" si="114"/>
        <v>-494925.25</v>
      </c>
      <c r="DD65" s="26">
        <f t="shared" si="115"/>
        <v>88831.87999999896</v>
      </c>
      <c r="DE65" s="26">
        <f t="shared" si="116"/>
        <v>0</v>
      </c>
      <c r="DF65" s="26">
        <f t="shared" si="117"/>
        <v>613.7455864108672</v>
      </c>
      <c r="DG65" s="26">
        <f t="shared" si="118"/>
        <v>-18.42535530138456</v>
      </c>
      <c r="DH65" s="26">
        <f t="shared" si="119"/>
        <v>0</v>
      </c>
      <c r="DI65" s="26">
        <f t="shared" si="120"/>
        <v>30.334759337294212</v>
      </c>
      <c r="DJ65" s="26">
        <f t="shared" si="121"/>
        <v>-16.750831523019368</v>
      </c>
      <c r="DK65" s="26">
        <f t="shared" si="122"/>
        <v>20538953.12</v>
      </c>
    </row>
  </sheetData>
  <printOptions/>
  <pageMargins left="0.7480314960629921" right="0.3937007874015748" top="0.7874015748031497" bottom="0.3937007874015748" header="0.3937007874015748" footer="0.2755905511811024"/>
  <pageSetup horizontalDpi="300" verticalDpi="300" orientation="landscape" paperSize="9" scale="95" r:id="rId1"/>
  <headerFooter alignWithMargins="0">
    <oddHeader>&amp;L&amp;"Arial,Fett"&amp;14Ortsgemeinden Kanton Glarus: Erhebung Finanzkennzahlen vom April 2002&amp;RKennzahlen Jahr 2000</oddHeader>
    <oddFooter>&amp;L&amp;8BHP Bern&amp;R&amp;8&amp;F/&amp;A/&amp;Pvon &amp;N</oddFooter>
  </headerFooter>
  <colBreaks count="3" manualBreakCount="3">
    <brk id="12" max="65535" man="1"/>
    <brk id="21" max="65535" man="1"/>
    <brk id="3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"/>
  <dimension ref="A1:DN65"/>
  <sheetViews>
    <sheetView workbookViewId="0" topLeftCell="A1">
      <pane xSplit="6" ySplit="2" topLeftCell="CO48" activePane="bottomRight" state="frozen"/>
      <selection pane="topLeft" activeCell="N5" sqref="N5"/>
      <selection pane="topRight" activeCell="N5" sqref="N5"/>
      <selection pane="bottomLeft" activeCell="N5" sqref="N5"/>
      <selection pane="bottomRight" activeCell="CJ60" sqref="CJ60:CQ65"/>
    </sheetView>
  </sheetViews>
  <sheetFormatPr defaultColWidth="11.421875" defaultRowHeight="12.75"/>
  <cols>
    <col min="1" max="1" width="13.8515625" style="3" customWidth="1"/>
    <col min="2" max="2" width="9.7109375" style="3" customWidth="1"/>
    <col min="3" max="3" width="13.140625" style="3" customWidth="1"/>
    <col min="4" max="4" width="10.140625" style="3" customWidth="1"/>
    <col min="5" max="5" width="9.7109375" style="3" customWidth="1"/>
    <col min="6" max="6" width="8.28125" style="3" customWidth="1"/>
    <col min="7" max="38" width="12.140625" style="0" customWidth="1"/>
    <col min="39" max="50" width="12.57421875" style="0" customWidth="1"/>
    <col min="51" max="70" width="11.28125" style="0" customWidth="1"/>
    <col min="71" max="80" width="12.28125" style="0" customWidth="1"/>
    <col min="81" max="81" width="13.8515625" style="0" customWidth="1"/>
    <col min="82" max="82" width="14.140625" style="0" customWidth="1"/>
    <col min="83" max="83" width="13.7109375" style="0" customWidth="1"/>
    <col min="84" max="84" width="12.57421875" style="0" customWidth="1"/>
    <col min="85" max="85" width="13.421875" style="0" customWidth="1"/>
    <col min="86" max="87" width="13.140625" style="0" customWidth="1"/>
    <col min="88" max="95" width="12.421875" style="0" customWidth="1"/>
    <col min="96" max="96" width="14.28125" style="0" customWidth="1"/>
    <col min="97" max="114" width="12.421875" style="0" customWidth="1"/>
    <col min="115" max="115" width="11.57421875" style="0" customWidth="1"/>
  </cols>
  <sheetData>
    <row r="1" spans="1:117" s="2" customFormat="1" ht="15.75" customHeight="1" thickBot="1">
      <c r="A1" s="55"/>
      <c r="B1" s="30" t="s">
        <v>200</v>
      </c>
      <c r="C1" s="30"/>
      <c r="D1" s="30"/>
      <c r="E1" s="30"/>
      <c r="F1" s="62"/>
      <c r="G1" s="28" t="s">
        <v>62</v>
      </c>
      <c r="H1" s="28"/>
      <c r="I1" s="28"/>
      <c r="J1" s="28"/>
      <c r="K1" s="28"/>
      <c r="L1" s="28"/>
      <c r="M1" s="28" t="s">
        <v>67</v>
      </c>
      <c r="N1" s="28"/>
      <c r="O1" s="28"/>
      <c r="P1" s="28"/>
      <c r="Q1" s="28"/>
      <c r="R1" s="28"/>
      <c r="S1" s="28" t="s">
        <v>67</v>
      </c>
      <c r="T1" s="28"/>
      <c r="U1" s="28"/>
      <c r="V1" s="28"/>
      <c r="W1" s="28"/>
      <c r="X1" s="28"/>
      <c r="Y1" s="28" t="s">
        <v>67</v>
      </c>
      <c r="Z1" s="28"/>
      <c r="AA1" s="28"/>
      <c r="AB1" s="28"/>
      <c r="AC1" s="28"/>
      <c r="AD1" s="28"/>
      <c r="AE1" s="28"/>
      <c r="AF1" s="28" t="s">
        <v>67</v>
      </c>
      <c r="AG1" s="28"/>
      <c r="AH1" s="28"/>
      <c r="AI1" s="28"/>
      <c r="AJ1" s="28"/>
      <c r="AK1" s="28"/>
      <c r="AL1" s="28" t="s">
        <v>67</v>
      </c>
      <c r="AM1" s="28"/>
      <c r="AN1" s="28"/>
      <c r="AO1" s="28"/>
      <c r="AP1" s="28"/>
      <c r="AQ1" s="28" t="s">
        <v>67</v>
      </c>
      <c r="AR1" s="28"/>
      <c r="AS1" s="28"/>
      <c r="AT1" s="28"/>
      <c r="AU1" s="28"/>
      <c r="AV1" s="28" t="s">
        <v>67</v>
      </c>
      <c r="AW1" s="28"/>
      <c r="AX1" s="28"/>
      <c r="AY1" s="28"/>
      <c r="AZ1" s="28" t="s">
        <v>63</v>
      </c>
      <c r="BA1" s="28"/>
      <c r="BB1" s="28"/>
      <c r="BC1" s="28"/>
      <c r="BD1" s="28"/>
      <c r="BE1" s="28"/>
      <c r="BF1" s="28" t="s">
        <v>138</v>
      </c>
      <c r="BG1" s="28"/>
      <c r="BH1" s="28"/>
      <c r="BI1" s="28"/>
      <c r="BJ1" s="28"/>
      <c r="BK1" s="28"/>
      <c r="BL1" s="28" t="s">
        <v>138</v>
      </c>
      <c r="BM1" s="28"/>
      <c r="BN1" s="28"/>
      <c r="BO1" s="28"/>
      <c r="BP1" s="28"/>
      <c r="BQ1" s="28" t="s">
        <v>138</v>
      </c>
      <c r="BS1" s="28"/>
      <c r="BT1" s="65" t="s">
        <v>64</v>
      </c>
      <c r="BU1" s="28"/>
      <c r="BV1" s="28"/>
      <c r="BW1" s="28"/>
      <c r="BX1" s="28"/>
      <c r="BY1" s="28"/>
      <c r="BZ1" s="28"/>
      <c r="CA1" s="28"/>
      <c r="CB1" s="28"/>
      <c r="CC1" s="28"/>
      <c r="CD1" s="65" t="s">
        <v>65</v>
      </c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</row>
    <row r="2" spans="1:117" s="1" customFormat="1" ht="89.25" customHeight="1">
      <c r="A2" s="56"/>
      <c r="B2" s="47" t="s">
        <v>66</v>
      </c>
      <c r="C2" s="27" t="s">
        <v>37</v>
      </c>
      <c r="D2" s="27" t="s">
        <v>68</v>
      </c>
      <c r="E2" s="27" t="s">
        <v>52</v>
      </c>
      <c r="F2" s="133" t="s">
        <v>58</v>
      </c>
      <c r="G2" s="137" t="s">
        <v>76</v>
      </c>
      <c r="H2" s="61" t="s">
        <v>77</v>
      </c>
      <c r="I2" s="61" t="s">
        <v>78</v>
      </c>
      <c r="J2" s="61" t="s">
        <v>79</v>
      </c>
      <c r="K2" s="61" t="s">
        <v>80</v>
      </c>
      <c r="L2" s="61" t="s">
        <v>81</v>
      </c>
      <c r="M2" s="61" t="s">
        <v>82</v>
      </c>
      <c r="N2" s="61" t="s">
        <v>83</v>
      </c>
      <c r="O2" s="61" t="s">
        <v>84</v>
      </c>
      <c r="P2" s="61" t="s">
        <v>85</v>
      </c>
      <c r="Q2" s="61" t="s">
        <v>86</v>
      </c>
      <c r="R2" s="61" t="s">
        <v>87</v>
      </c>
      <c r="S2" s="61" t="s">
        <v>88</v>
      </c>
      <c r="T2" s="61" t="s">
        <v>89</v>
      </c>
      <c r="U2" s="61" t="s">
        <v>90</v>
      </c>
      <c r="V2" s="61" t="s">
        <v>91</v>
      </c>
      <c r="W2" s="61" t="s">
        <v>92</v>
      </c>
      <c r="X2" s="61" t="s">
        <v>93</v>
      </c>
      <c r="Y2" s="61" t="s">
        <v>94</v>
      </c>
      <c r="Z2" s="61" t="s">
        <v>95</v>
      </c>
      <c r="AA2" s="61" t="s">
        <v>96</v>
      </c>
      <c r="AB2" s="61" t="s">
        <v>97</v>
      </c>
      <c r="AC2" s="61" t="s">
        <v>214</v>
      </c>
      <c r="AD2" s="61" t="s">
        <v>98</v>
      </c>
      <c r="AE2" s="61" t="s">
        <v>99</v>
      </c>
      <c r="AF2" s="61" t="s">
        <v>100</v>
      </c>
      <c r="AG2" s="61" t="s">
        <v>101</v>
      </c>
      <c r="AH2" s="61" t="s">
        <v>102</v>
      </c>
      <c r="AI2" s="61" t="s">
        <v>103</v>
      </c>
      <c r="AJ2" s="61" t="s">
        <v>104</v>
      </c>
      <c r="AK2" s="61" t="s">
        <v>105</v>
      </c>
      <c r="AL2" s="61" t="s">
        <v>106</v>
      </c>
      <c r="AM2" s="61" t="s">
        <v>107</v>
      </c>
      <c r="AN2" s="43" t="s">
        <v>108</v>
      </c>
      <c r="AO2" s="43" t="s">
        <v>109</v>
      </c>
      <c r="AP2" s="43" t="s">
        <v>110</v>
      </c>
      <c r="AQ2" s="43" t="s">
        <v>111</v>
      </c>
      <c r="AR2" s="43" t="s">
        <v>112</v>
      </c>
      <c r="AS2" s="43" t="s">
        <v>113</v>
      </c>
      <c r="AT2" s="43" t="s">
        <v>114</v>
      </c>
      <c r="AU2" s="43" t="s">
        <v>115</v>
      </c>
      <c r="AV2" s="43" t="s">
        <v>116</v>
      </c>
      <c r="AW2" s="43" t="s">
        <v>117</v>
      </c>
      <c r="AX2" s="43" t="s">
        <v>118</v>
      </c>
      <c r="AY2" s="61" t="s">
        <v>139</v>
      </c>
      <c r="AZ2" s="61" t="s">
        <v>119</v>
      </c>
      <c r="BA2" s="61" t="s">
        <v>120</v>
      </c>
      <c r="BB2" s="61" t="s">
        <v>121</v>
      </c>
      <c r="BC2" s="61" t="s">
        <v>122</v>
      </c>
      <c r="BD2" s="61" t="s">
        <v>123</v>
      </c>
      <c r="BE2" s="61" t="s">
        <v>124</v>
      </c>
      <c r="BF2" s="61" t="s">
        <v>125</v>
      </c>
      <c r="BG2" s="61" t="s">
        <v>126</v>
      </c>
      <c r="BH2" s="61" t="s">
        <v>127</v>
      </c>
      <c r="BI2" s="61" t="s">
        <v>128</v>
      </c>
      <c r="BJ2" s="61" t="s">
        <v>129</v>
      </c>
      <c r="BK2" s="61" t="s">
        <v>130</v>
      </c>
      <c r="BL2" s="61" t="s">
        <v>132</v>
      </c>
      <c r="BM2" s="61" t="s">
        <v>131</v>
      </c>
      <c r="BN2" s="61" t="s">
        <v>133</v>
      </c>
      <c r="BO2" s="61" t="s">
        <v>134</v>
      </c>
      <c r="BP2" s="61" t="s">
        <v>135</v>
      </c>
      <c r="BQ2" s="61" t="s">
        <v>136</v>
      </c>
      <c r="BR2" s="61" t="s">
        <v>137</v>
      </c>
      <c r="BS2" s="61" t="s">
        <v>118</v>
      </c>
      <c r="BT2" s="43" t="s">
        <v>140</v>
      </c>
      <c r="BU2" s="43" t="s">
        <v>141</v>
      </c>
      <c r="BV2" s="43" t="s">
        <v>146</v>
      </c>
      <c r="BW2" s="43" t="s">
        <v>142</v>
      </c>
      <c r="BX2" s="43" t="s">
        <v>143</v>
      </c>
      <c r="BY2" s="43" t="s">
        <v>144</v>
      </c>
      <c r="BZ2" s="43" t="s">
        <v>145</v>
      </c>
      <c r="CA2" s="43" t="s">
        <v>147</v>
      </c>
      <c r="CB2" s="43" t="s">
        <v>148</v>
      </c>
      <c r="CC2" s="43" t="s">
        <v>118</v>
      </c>
      <c r="CD2" s="138" t="s">
        <v>149</v>
      </c>
      <c r="CE2" s="138" t="s">
        <v>150</v>
      </c>
      <c r="CF2" s="138" t="s">
        <v>60</v>
      </c>
      <c r="CG2" s="138" t="s">
        <v>151</v>
      </c>
      <c r="CH2" s="138" t="s">
        <v>152</v>
      </c>
      <c r="CI2" s="138" t="s">
        <v>153</v>
      </c>
      <c r="CJ2" s="138" t="s">
        <v>46</v>
      </c>
      <c r="CK2" s="138" t="s">
        <v>227</v>
      </c>
      <c r="CL2" s="138" t="s">
        <v>45</v>
      </c>
      <c r="CM2" s="138" t="s">
        <v>69</v>
      </c>
      <c r="CN2" s="138" t="s">
        <v>43</v>
      </c>
      <c r="CO2" s="138" t="s">
        <v>44</v>
      </c>
      <c r="CP2" s="138" t="s">
        <v>154</v>
      </c>
      <c r="CQ2" s="138" t="s">
        <v>156</v>
      </c>
      <c r="CR2" s="138" t="s">
        <v>155</v>
      </c>
      <c r="CS2" s="138" t="s">
        <v>161</v>
      </c>
      <c r="CT2" s="138" t="s">
        <v>164</v>
      </c>
      <c r="CU2" s="138" t="s">
        <v>165</v>
      </c>
      <c r="CV2" s="138" t="s">
        <v>163</v>
      </c>
      <c r="CW2" s="138" t="s">
        <v>167</v>
      </c>
      <c r="CX2" s="138" t="s">
        <v>149</v>
      </c>
      <c r="CY2" s="138" t="s">
        <v>168</v>
      </c>
      <c r="CZ2" s="138" t="s">
        <v>173</v>
      </c>
      <c r="DA2" s="138" t="s">
        <v>178</v>
      </c>
      <c r="DB2" s="138" t="s">
        <v>179</v>
      </c>
      <c r="DC2" s="138" t="s">
        <v>181</v>
      </c>
      <c r="DD2" s="138" t="s">
        <v>184</v>
      </c>
      <c r="DE2" s="138" t="s">
        <v>190</v>
      </c>
      <c r="DF2" s="138" t="s">
        <v>198</v>
      </c>
      <c r="DG2" s="138" t="s">
        <v>194</v>
      </c>
      <c r="DH2" s="138" t="s">
        <v>195</v>
      </c>
      <c r="DI2" s="138" t="s">
        <v>196</v>
      </c>
      <c r="DJ2" s="138" t="s">
        <v>199</v>
      </c>
      <c r="DK2" s="138" t="s">
        <v>228</v>
      </c>
      <c r="DL2" s="138"/>
      <c r="DM2" s="139"/>
    </row>
    <row r="3" spans="1:117" s="5" customFormat="1" ht="12.75" customHeight="1">
      <c r="A3" s="57" t="s">
        <v>38</v>
      </c>
      <c r="B3" s="48">
        <v>172</v>
      </c>
      <c r="C3" s="6">
        <v>391363</v>
      </c>
      <c r="D3" s="40">
        <v>2275.37</v>
      </c>
      <c r="E3" s="40">
        <v>71.41</v>
      </c>
      <c r="F3" s="134"/>
      <c r="G3" s="140">
        <v>0</v>
      </c>
      <c r="H3" s="50">
        <v>0</v>
      </c>
      <c r="I3" s="50">
        <v>0</v>
      </c>
      <c r="J3" s="50">
        <v>0</v>
      </c>
      <c r="K3" s="50">
        <v>0</v>
      </c>
      <c r="L3" s="50">
        <v>0</v>
      </c>
      <c r="M3" s="50">
        <f aca="true" t="shared" si="0" ref="M3:M31">SUM(K3:L3)</f>
        <v>0</v>
      </c>
      <c r="N3" s="50">
        <v>0</v>
      </c>
      <c r="O3" s="50">
        <v>0</v>
      </c>
      <c r="P3" s="50">
        <v>0</v>
      </c>
      <c r="Q3" s="50">
        <v>0</v>
      </c>
      <c r="R3" s="50">
        <v>0</v>
      </c>
      <c r="S3" s="50">
        <v>0</v>
      </c>
      <c r="T3" s="50">
        <v>0</v>
      </c>
      <c r="U3" s="50">
        <v>0</v>
      </c>
      <c r="V3" s="50">
        <v>0</v>
      </c>
      <c r="W3" s="50">
        <f aca="true" t="shared" si="1" ref="W3:W14">SUM(R3:V3)</f>
        <v>0</v>
      </c>
      <c r="X3" s="50">
        <v>0</v>
      </c>
      <c r="Y3" s="50">
        <f aca="true" t="shared" si="2" ref="Y3:Y14">SUM(G3:X3)-M3-W3</f>
        <v>0</v>
      </c>
      <c r="Z3" s="50">
        <v>0</v>
      </c>
      <c r="AA3" s="50">
        <v>0</v>
      </c>
      <c r="AB3" s="50">
        <v>0</v>
      </c>
      <c r="AC3" s="50">
        <v>0</v>
      </c>
      <c r="AD3" s="50">
        <v>0</v>
      </c>
      <c r="AE3" s="50">
        <f aca="true" t="shared" si="3" ref="AE3:AE14">SUM(Z3:AD3)</f>
        <v>0</v>
      </c>
      <c r="AF3" s="50">
        <v>0</v>
      </c>
      <c r="AG3" s="50">
        <v>0</v>
      </c>
      <c r="AH3" s="50">
        <v>0</v>
      </c>
      <c r="AI3" s="50">
        <v>0</v>
      </c>
      <c r="AJ3" s="50">
        <v>0</v>
      </c>
      <c r="AK3" s="50">
        <v>0</v>
      </c>
      <c r="AL3" s="50">
        <v>0</v>
      </c>
      <c r="AM3" s="50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f aca="true" t="shared" si="4" ref="AS3:AS14">SUM(AN3:AR3)</f>
        <v>0</v>
      </c>
      <c r="AT3" s="4">
        <v>0</v>
      </c>
      <c r="AU3" s="4">
        <f aca="true" t="shared" si="5" ref="AU3:AU14">SUM(Z3:AT3)-AE3-AH3-AS3</f>
        <v>0</v>
      </c>
      <c r="AV3" s="4">
        <v>0</v>
      </c>
      <c r="AW3" s="4">
        <v>0</v>
      </c>
      <c r="AX3" s="4">
        <f aca="true" t="shared" si="6" ref="AX3:AX14">Y3-AU3+AV3-AW3</f>
        <v>0</v>
      </c>
      <c r="AY3" s="50">
        <v>0</v>
      </c>
      <c r="AZ3" s="50">
        <v>0</v>
      </c>
      <c r="BA3" s="50">
        <v>0</v>
      </c>
      <c r="BB3" s="50">
        <v>0</v>
      </c>
      <c r="BC3" s="50">
        <v>0</v>
      </c>
      <c r="BD3" s="50">
        <v>0</v>
      </c>
      <c r="BE3" s="50">
        <v>0</v>
      </c>
      <c r="BF3" s="50">
        <f aca="true" t="shared" si="7" ref="BF3:BF14">SUM(AZ3:BE3)</f>
        <v>0</v>
      </c>
      <c r="BG3" s="50">
        <v>0</v>
      </c>
      <c r="BH3" s="50">
        <v>0</v>
      </c>
      <c r="BI3" s="50">
        <v>0</v>
      </c>
      <c r="BJ3" s="50">
        <v>0</v>
      </c>
      <c r="BK3" s="50">
        <v>0</v>
      </c>
      <c r="BL3" s="50">
        <v>0</v>
      </c>
      <c r="BM3" s="50">
        <v>0</v>
      </c>
      <c r="BN3" s="50">
        <v>0</v>
      </c>
      <c r="BO3" s="50">
        <f aca="true" t="shared" si="8" ref="BO3:BO14">SUM(BG3:BN3)</f>
        <v>0</v>
      </c>
      <c r="BP3" s="50">
        <v>0</v>
      </c>
      <c r="BQ3" s="50">
        <v>0</v>
      </c>
      <c r="BR3" s="50">
        <v>0</v>
      </c>
      <c r="BS3" s="50">
        <f aca="true" t="shared" si="9" ref="BS3:BS14">+BF3-BO3+BP3+BQ3-BR3</f>
        <v>0</v>
      </c>
      <c r="BT3" s="4">
        <v>0</v>
      </c>
      <c r="BU3" s="4">
        <v>0</v>
      </c>
      <c r="BV3" s="4">
        <v>0</v>
      </c>
      <c r="BW3" s="4">
        <v>0</v>
      </c>
      <c r="BX3" s="4">
        <f aca="true" t="shared" si="10" ref="BX3:BX14">SUM(BT3:BW3)</f>
        <v>0</v>
      </c>
      <c r="BY3" s="4">
        <v>0</v>
      </c>
      <c r="BZ3" s="4">
        <v>0</v>
      </c>
      <c r="CA3" s="4">
        <v>0</v>
      </c>
      <c r="CB3" s="4">
        <f aca="true" t="shared" si="11" ref="CB3:CB14">SUM(BY3:CA3)</f>
        <v>0</v>
      </c>
      <c r="CC3" s="4">
        <f aca="true" t="shared" si="12" ref="CC3:CC14">BX3-CB3</f>
        <v>0</v>
      </c>
      <c r="CD3" s="81">
        <f aca="true" t="shared" si="13" ref="CD3:CD14">K3+L3+AV3-AW3</f>
        <v>0</v>
      </c>
      <c r="CE3" s="83">
        <f aca="true" t="shared" si="14" ref="CE3:CE14">CD3+W3-AS3</f>
        <v>0</v>
      </c>
      <c r="CF3" s="83">
        <f aca="true" t="shared" si="15" ref="CF3:CF14">BR3-BP3</f>
        <v>0</v>
      </c>
      <c r="CG3" s="83">
        <f>AU3-AM3-AT3-AS3</f>
        <v>0</v>
      </c>
      <c r="CH3" s="83">
        <f aca="true" t="shared" si="16" ref="CH3:CH14">I3-AG3+AY3+AH3+BQ3</f>
        <v>0</v>
      </c>
      <c r="CI3" s="44">
        <f aca="true" t="shared" si="17" ref="CI3:CI14">CH3+K3</f>
        <v>0</v>
      </c>
      <c r="CJ3" s="66" t="str">
        <f>IF(CF3=0,"-",(CD3/CF3))</f>
        <v>-</v>
      </c>
      <c r="CK3" s="66" t="str">
        <f>IF(CF3=0,"-",(CE3/CF3))</f>
        <v>-</v>
      </c>
      <c r="CL3" s="148" t="str">
        <f>IF(CG3=0,"-",(CD3/CG3*1))</f>
        <v>-</v>
      </c>
      <c r="CM3" s="148" t="str">
        <f>IF(CE3=0,"-",(CE3/CG3))</f>
        <v>-</v>
      </c>
      <c r="CN3" s="148" t="str">
        <f>IF(CG3=0,"-",(CH3/CG3))</f>
        <v>-</v>
      </c>
      <c r="CO3" s="148" t="str">
        <f>IF(CG3=0,"-",(CI3/CG3))</f>
        <v>-</v>
      </c>
      <c r="CP3" s="148" t="str">
        <f>IF(BU3+K3+L3=0,"-",((K3+L3)/(BU3+K3+L3)))</f>
        <v>-</v>
      </c>
      <c r="CQ3" s="148" t="str">
        <f>IF(BU3+K3+L3=0,"-",((K3)/(BU3+K3+L3)))</f>
        <v>-</v>
      </c>
      <c r="CR3" s="149" t="str">
        <f>IF(CE3=0,"-",(CS3/CE3))</f>
        <v>-</v>
      </c>
      <c r="CS3" s="83">
        <f>BT3-BY3</f>
        <v>0</v>
      </c>
      <c r="CT3" s="87">
        <f aca="true" t="shared" si="18" ref="CT3:CT14">Y3-K3-L3-V3</f>
        <v>0</v>
      </c>
      <c r="CU3" s="87">
        <f aca="true" t="shared" si="19" ref="CU3:CU14">AU3-AR3</f>
        <v>0</v>
      </c>
      <c r="CV3" s="87">
        <f aca="true" t="shared" si="20" ref="CV3:CV14">CU3-CT3</f>
        <v>0</v>
      </c>
      <c r="CW3" s="87">
        <f aca="true" t="shared" si="21" ref="CW3:CW14">-V3+AR3</f>
        <v>0</v>
      </c>
      <c r="CX3" s="87">
        <f aca="true" t="shared" si="22" ref="CX3:CX14">CV3+CW3</f>
        <v>0</v>
      </c>
      <c r="CY3" s="87">
        <f aca="true" t="shared" si="23" ref="CY3:CY14">CX3-K3-L3</f>
        <v>0</v>
      </c>
      <c r="CZ3" s="87">
        <f aca="true" t="shared" si="24" ref="CZ3:CZ14">BR3-BP3</f>
        <v>0</v>
      </c>
      <c r="DA3" s="87">
        <f aca="true" t="shared" si="25" ref="DA3:DA14">K3+L3</f>
        <v>0</v>
      </c>
      <c r="DB3" s="87">
        <f aca="true" t="shared" si="26" ref="DB3:DB14">-CZ3+DA3+CY3</f>
        <v>0</v>
      </c>
      <c r="DC3" s="87">
        <f aca="true" t="shared" si="27" ref="DC3:DC14">-BP3-DA3</f>
        <v>0</v>
      </c>
      <c r="DD3" s="87">
        <f aca="true" t="shared" si="28" ref="DD3:DD14">DB3+DC3+BR3</f>
        <v>0</v>
      </c>
      <c r="DE3" s="87">
        <f aca="true" t="shared" si="29" ref="DE3:DE14">Z3+AA3+AB3</f>
        <v>0</v>
      </c>
      <c r="DF3" s="87">
        <f aca="true" t="shared" si="30" ref="DF3:DF14">CS3/B3</f>
        <v>0</v>
      </c>
      <c r="DG3" s="87">
        <f aca="true" t="shared" si="31" ref="DG3:DG14">CH3/B3</f>
        <v>0</v>
      </c>
      <c r="DH3" s="87">
        <f aca="true" t="shared" si="32" ref="DH3:DH14">DE3/B3</f>
        <v>0</v>
      </c>
      <c r="DI3" s="88">
        <f aca="true" t="shared" si="33" ref="DI3:DI14">CZ3/B3</f>
        <v>0</v>
      </c>
      <c r="DJ3" s="83">
        <f aca="true" t="shared" si="34" ref="DJ3:DJ14">DB3/B3</f>
        <v>0</v>
      </c>
      <c r="DK3" s="151">
        <f>CA3-BW3-BU3</f>
        <v>0</v>
      </c>
      <c r="DL3" s="71"/>
      <c r="DM3" s="72"/>
    </row>
    <row r="4" spans="1:117" ht="12.75">
      <c r="A4" s="58" t="s">
        <v>0</v>
      </c>
      <c r="B4" s="49">
        <v>1929</v>
      </c>
      <c r="C4" s="45">
        <v>5168360</v>
      </c>
      <c r="D4" s="46">
        <v>2679.29</v>
      </c>
      <c r="E4" s="46">
        <v>84.08</v>
      </c>
      <c r="F4" s="135"/>
      <c r="G4" s="141">
        <v>0</v>
      </c>
      <c r="H4" s="49">
        <v>0</v>
      </c>
      <c r="I4" s="49">
        <v>0</v>
      </c>
      <c r="J4" s="49">
        <v>0</v>
      </c>
      <c r="K4" s="49">
        <v>0</v>
      </c>
      <c r="L4" s="49">
        <v>0</v>
      </c>
      <c r="M4" s="50">
        <f t="shared" si="0"/>
        <v>0</v>
      </c>
      <c r="N4" s="49">
        <v>0</v>
      </c>
      <c r="O4" s="49">
        <v>0</v>
      </c>
      <c r="P4" s="49">
        <v>0</v>
      </c>
      <c r="Q4" s="49">
        <v>0</v>
      </c>
      <c r="R4" s="49">
        <v>0</v>
      </c>
      <c r="S4" s="49">
        <v>0</v>
      </c>
      <c r="T4" s="49">
        <v>0</v>
      </c>
      <c r="U4" s="49">
        <v>0</v>
      </c>
      <c r="V4" s="49">
        <v>0</v>
      </c>
      <c r="W4" s="50">
        <f t="shared" si="1"/>
        <v>0</v>
      </c>
      <c r="X4" s="49">
        <v>0</v>
      </c>
      <c r="Y4" s="50">
        <f t="shared" si="2"/>
        <v>0</v>
      </c>
      <c r="Z4" s="49">
        <v>0</v>
      </c>
      <c r="AA4" s="49">
        <v>0</v>
      </c>
      <c r="AB4" s="49">
        <v>0</v>
      </c>
      <c r="AC4" s="49">
        <v>0</v>
      </c>
      <c r="AD4" s="49">
        <v>0</v>
      </c>
      <c r="AE4" s="50">
        <f t="shared" si="3"/>
        <v>0</v>
      </c>
      <c r="AF4" s="49">
        <v>0</v>
      </c>
      <c r="AG4" s="49">
        <v>0</v>
      </c>
      <c r="AH4" s="49">
        <v>0</v>
      </c>
      <c r="AI4" s="49">
        <v>0</v>
      </c>
      <c r="AJ4" s="49">
        <v>0</v>
      </c>
      <c r="AK4" s="49">
        <v>0</v>
      </c>
      <c r="AL4" s="49">
        <v>0</v>
      </c>
      <c r="AM4" s="49">
        <v>0</v>
      </c>
      <c r="AN4" s="45">
        <v>0</v>
      </c>
      <c r="AO4" s="45">
        <v>0</v>
      </c>
      <c r="AP4" s="45">
        <v>0</v>
      </c>
      <c r="AQ4" s="45">
        <v>0</v>
      </c>
      <c r="AR4" s="45">
        <v>0</v>
      </c>
      <c r="AS4" s="4">
        <f t="shared" si="4"/>
        <v>0</v>
      </c>
      <c r="AT4" s="45">
        <v>0</v>
      </c>
      <c r="AU4" s="4">
        <f t="shared" si="5"/>
        <v>0</v>
      </c>
      <c r="AV4" s="45">
        <v>0</v>
      </c>
      <c r="AW4" s="45">
        <v>0</v>
      </c>
      <c r="AX4" s="4">
        <f t="shared" si="6"/>
        <v>0</v>
      </c>
      <c r="AY4" s="49">
        <v>0</v>
      </c>
      <c r="AZ4" s="49">
        <v>0</v>
      </c>
      <c r="BA4" s="49">
        <v>0</v>
      </c>
      <c r="BB4" s="49">
        <v>0</v>
      </c>
      <c r="BC4" s="49">
        <v>0</v>
      </c>
      <c r="BD4" s="49">
        <v>0</v>
      </c>
      <c r="BE4" s="49">
        <v>0</v>
      </c>
      <c r="BF4" s="50">
        <f t="shared" si="7"/>
        <v>0</v>
      </c>
      <c r="BG4" s="49">
        <v>0</v>
      </c>
      <c r="BH4" s="49">
        <v>0</v>
      </c>
      <c r="BI4" s="49">
        <v>0</v>
      </c>
      <c r="BJ4" s="49">
        <v>0</v>
      </c>
      <c r="BK4" s="49">
        <v>0</v>
      </c>
      <c r="BL4" s="49">
        <v>0</v>
      </c>
      <c r="BM4" s="49">
        <v>0</v>
      </c>
      <c r="BN4" s="49">
        <v>0</v>
      </c>
      <c r="BO4" s="50">
        <f t="shared" si="8"/>
        <v>0</v>
      </c>
      <c r="BP4" s="49">
        <v>0</v>
      </c>
      <c r="BQ4" s="49">
        <v>0</v>
      </c>
      <c r="BR4" s="49">
        <v>0</v>
      </c>
      <c r="BS4" s="50">
        <f t="shared" si="9"/>
        <v>0</v>
      </c>
      <c r="BT4" s="45">
        <v>0</v>
      </c>
      <c r="BU4" s="45">
        <v>0</v>
      </c>
      <c r="BV4" s="45">
        <v>0</v>
      </c>
      <c r="BW4" s="45">
        <v>0</v>
      </c>
      <c r="BX4" s="4">
        <f t="shared" si="10"/>
        <v>0</v>
      </c>
      <c r="BY4" s="45">
        <v>0</v>
      </c>
      <c r="BZ4" s="45">
        <v>0</v>
      </c>
      <c r="CA4" s="45">
        <v>0</v>
      </c>
      <c r="CB4" s="4">
        <f t="shared" si="11"/>
        <v>0</v>
      </c>
      <c r="CC4" s="4">
        <f t="shared" si="12"/>
        <v>0</v>
      </c>
      <c r="CD4" s="81">
        <f t="shared" si="13"/>
        <v>0</v>
      </c>
      <c r="CE4" s="83">
        <f t="shared" si="14"/>
        <v>0</v>
      </c>
      <c r="CF4" s="83">
        <f t="shared" si="15"/>
        <v>0</v>
      </c>
      <c r="CG4" s="83">
        <f aca="true" t="shared" si="35" ref="CG4:CG31">AU4-AM4-AT4-AS4</f>
        <v>0</v>
      </c>
      <c r="CH4" s="83">
        <f t="shared" si="16"/>
        <v>0</v>
      </c>
      <c r="CI4" s="44">
        <f t="shared" si="17"/>
        <v>0</v>
      </c>
      <c r="CJ4" s="66" t="str">
        <f aca="true" t="shared" si="36" ref="CJ4:CJ31">IF(CF4=0,"-",(CD4/CF4))</f>
        <v>-</v>
      </c>
      <c r="CK4" s="66" t="str">
        <f aca="true" t="shared" si="37" ref="CK4:CK31">IF(CF4=0,"-",(CE4/CF4))</f>
        <v>-</v>
      </c>
      <c r="CL4" s="148" t="str">
        <f aca="true" t="shared" si="38" ref="CL4:CL31">IF(CG4=0,"-",(CD4/CG4*1))</f>
        <v>-</v>
      </c>
      <c r="CM4" s="148" t="str">
        <f aca="true" t="shared" si="39" ref="CM4:CM31">IF(CE4=0,"-",(CE4/CG4))</f>
        <v>-</v>
      </c>
      <c r="CN4" s="148" t="str">
        <f aca="true" t="shared" si="40" ref="CN4:CN31">IF(CG4=0,"-",(CH4/CG4))</f>
        <v>-</v>
      </c>
      <c r="CO4" s="148" t="str">
        <f aca="true" t="shared" si="41" ref="CO4:CO31">IF(CG4=0,"-",(CI4/CG4))</f>
        <v>-</v>
      </c>
      <c r="CP4" s="148" t="str">
        <f aca="true" t="shared" si="42" ref="CP4:CP31">IF(BU4+K4+L4=0,"-",((K4+L4)/(BU4+K4+L4)))</f>
        <v>-</v>
      </c>
      <c r="CQ4" s="148" t="str">
        <f aca="true" t="shared" si="43" ref="CQ4:CQ31">IF(BU4+K4+L4=0,"-",((K4)/(BU4+K4+L4)))</f>
        <v>-</v>
      </c>
      <c r="CR4" s="149" t="str">
        <f aca="true" t="shared" si="44" ref="CR4:CR31">IF(CE4=0,"-",(CS4/CE4))</f>
        <v>-</v>
      </c>
      <c r="CS4" s="83">
        <f aca="true" t="shared" si="45" ref="CS4:CS31">BT4-BY4</f>
        <v>0</v>
      </c>
      <c r="CT4" s="87">
        <f t="shared" si="18"/>
        <v>0</v>
      </c>
      <c r="CU4" s="87">
        <f t="shared" si="19"/>
        <v>0</v>
      </c>
      <c r="CV4" s="87">
        <f t="shared" si="20"/>
        <v>0</v>
      </c>
      <c r="CW4" s="87">
        <f t="shared" si="21"/>
        <v>0</v>
      </c>
      <c r="CX4" s="87">
        <f t="shared" si="22"/>
        <v>0</v>
      </c>
      <c r="CY4" s="87">
        <f t="shared" si="23"/>
        <v>0</v>
      </c>
      <c r="CZ4" s="87">
        <f t="shared" si="24"/>
        <v>0</v>
      </c>
      <c r="DA4" s="87">
        <f t="shared" si="25"/>
        <v>0</v>
      </c>
      <c r="DB4" s="87">
        <f t="shared" si="26"/>
        <v>0</v>
      </c>
      <c r="DC4" s="87">
        <f t="shared" si="27"/>
        <v>0</v>
      </c>
      <c r="DD4" s="87">
        <f t="shared" si="28"/>
        <v>0</v>
      </c>
      <c r="DE4" s="87">
        <f t="shared" si="29"/>
        <v>0</v>
      </c>
      <c r="DF4" s="87">
        <f t="shared" si="30"/>
        <v>0</v>
      </c>
      <c r="DG4" s="87">
        <f t="shared" si="31"/>
        <v>0</v>
      </c>
      <c r="DH4" s="87">
        <f t="shared" si="32"/>
        <v>0</v>
      </c>
      <c r="DI4" s="88">
        <f t="shared" si="33"/>
        <v>0</v>
      </c>
      <c r="DJ4" s="83">
        <f t="shared" si="34"/>
        <v>0</v>
      </c>
      <c r="DK4" s="151">
        <f>CA4-BW4-BU4</f>
        <v>0</v>
      </c>
      <c r="DL4" s="74"/>
      <c r="DM4" s="75"/>
    </row>
    <row r="5" spans="1:117" ht="12.75">
      <c r="A5" s="59" t="s">
        <v>32</v>
      </c>
      <c r="B5" s="50">
        <v>406</v>
      </c>
      <c r="C5" s="4">
        <v>1105346</v>
      </c>
      <c r="D5" s="41">
        <v>2722.53</v>
      </c>
      <c r="E5" s="41">
        <v>85.44</v>
      </c>
      <c r="F5" s="11"/>
      <c r="G5" s="140">
        <v>0</v>
      </c>
      <c r="H5" s="50">
        <v>0</v>
      </c>
      <c r="I5" s="50">
        <v>0</v>
      </c>
      <c r="J5" s="50">
        <v>0</v>
      </c>
      <c r="K5" s="50">
        <v>0</v>
      </c>
      <c r="L5" s="50">
        <v>0</v>
      </c>
      <c r="M5" s="50">
        <f t="shared" si="0"/>
        <v>0</v>
      </c>
      <c r="N5" s="50">
        <v>0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  <c r="W5" s="50">
        <f t="shared" si="1"/>
        <v>0</v>
      </c>
      <c r="X5" s="50">
        <v>0</v>
      </c>
      <c r="Y5" s="50">
        <f t="shared" si="2"/>
        <v>0</v>
      </c>
      <c r="Z5" s="50">
        <v>0</v>
      </c>
      <c r="AA5" s="50">
        <v>0</v>
      </c>
      <c r="AB5" s="50">
        <v>0</v>
      </c>
      <c r="AC5" s="50">
        <v>0</v>
      </c>
      <c r="AD5" s="50">
        <v>0</v>
      </c>
      <c r="AE5" s="50">
        <f t="shared" si="3"/>
        <v>0</v>
      </c>
      <c r="AF5" s="50">
        <v>0</v>
      </c>
      <c r="AG5" s="50">
        <v>0</v>
      </c>
      <c r="AH5" s="50">
        <v>0</v>
      </c>
      <c r="AI5" s="50">
        <v>0</v>
      </c>
      <c r="AJ5" s="50">
        <v>0</v>
      </c>
      <c r="AK5" s="50">
        <v>0</v>
      </c>
      <c r="AL5" s="50">
        <v>0</v>
      </c>
      <c r="AM5" s="50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f t="shared" si="4"/>
        <v>0</v>
      </c>
      <c r="AT5" s="4">
        <v>0</v>
      </c>
      <c r="AU5" s="4">
        <f t="shared" si="5"/>
        <v>0</v>
      </c>
      <c r="AV5" s="4">
        <v>0</v>
      </c>
      <c r="AW5" s="4">
        <v>0</v>
      </c>
      <c r="AX5" s="4">
        <f t="shared" si="6"/>
        <v>0</v>
      </c>
      <c r="AY5" s="50">
        <v>0</v>
      </c>
      <c r="AZ5" s="50">
        <v>0</v>
      </c>
      <c r="BA5" s="50">
        <v>0</v>
      </c>
      <c r="BB5" s="50">
        <v>0</v>
      </c>
      <c r="BC5" s="50">
        <v>0</v>
      </c>
      <c r="BD5" s="50">
        <v>0</v>
      </c>
      <c r="BE5" s="50">
        <v>0</v>
      </c>
      <c r="BF5" s="50">
        <f t="shared" si="7"/>
        <v>0</v>
      </c>
      <c r="BG5" s="50">
        <v>0</v>
      </c>
      <c r="BH5" s="50">
        <v>0</v>
      </c>
      <c r="BI5" s="50">
        <v>0</v>
      </c>
      <c r="BJ5" s="50">
        <v>0</v>
      </c>
      <c r="BK5" s="50">
        <v>0</v>
      </c>
      <c r="BL5" s="50">
        <v>0</v>
      </c>
      <c r="BM5" s="50">
        <v>0</v>
      </c>
      <c r="BN5" s="50">
        <v>0</v>
      </c>
      <c r="BO5" s="50">
        <f t="shared" si="8"/>
        <v>0</v>
      </c>
      <c r="BP5" s="50">
        <v>0</v>
      </c>
      <c r="BQ5" s="50">
        <v>0</v>
      </c>
      <c r="BR5" s="50">
        <v>0</v>
      </c>
      <c r="BS5" s="50">
        <f t="shared" si="9"/>
        <v>0</v>
      </c>
      <c r="BT5" s="4">
        <v>0</v>
      </c>
      <c r="BU5" s="4">
        <v>0</v>
      </c>
      <c r="BV5" s="4">
        <v>0</v>
      </c>
      <c r="BW5" s="4">
        <v>0</v>
      </c>
      <c r="BX5" s="4">
        <f t="shared" si="10"/>
        <v>0</v>
      </c>
      <c r="BY5" s="4">
        <v>0</v>
      </c>
      <c r="BZ5" s="4">
        <v>0</v>
      </c>
      <c r="CA5" s="4">
        <v>0</v>
      </c>
      <c r="CB5" s="4">
        <f t="shared" si="11"/>
        <v>0</v>
      </c>
      <c r="CC5" s="4">
        <f t="shared" si="12"/>
        <v>0</v>
      </c>
      <c r="CD5" s="81">
        <f t="shared" si="13"/>
        <v>0</v>
      </c>
      <c r="CE5" s="83">
        <f t="shared" si="14"/>
        <v>0</v>
      </c>
      <c r="CF5" s="83">
        <f t="shared" si="15"/>
        <v>0</v>
      </c>
      <c r="CG5" s="83">
        <f t="shared" si="35"/>
        <v>0</v>
      </c>
      <c r="CH5" s="83">
        <f t="shared" si="16"/>
        <v>0</v>
      </c>
      <c r="CI5" s="44">
        <f t="shared" si="17"/>
        <v>0</v>
      </c>
      <c r="CJ5" s="66" t="str">
        <f t="shared" si="36"/>
        <v>-</v>
      </c>
      <c r="CK5" s="66" t="str">
        <f t="shared" si="37"/>
        <v>-</v>
      </c>
      <c r="CL5" s="148" t="str">
        <f t="shared" si="38"/>
        <v>-</v>
      </c>
      <c r="CM5" s="148" t="str">
        <f t="shared" si="39"/>
        <v>-</v>
      </c>
      <c r="CN5" s="148" t="str">
        <f t="shared" si="40"/>
        <v>-</v>
      </c>
      <c r="CO5" s="148" t="str">
        <f t="shared" si="41"/>
        <v>-</v>
      </c>
      <c r="CP5" s="148" t="str">
        <f t="shared" si="42"/>
        <v>-</v>
      </c>
      <c r="CQ5" s="148" t="str">
        <f t="shared" si="43"/>
        <v>-</v>
      </c>
      <c r="CR5" s="149" t="str">
        <f t="shared" si="44"/>
        <v>-</v>
      </c>
      <c r="CS5" s="83">
        <f t="shared" si="45"/>
        <v>0</v>
      </c>
      <c r="CT5" s="87">
        <f t="shared" si="18"/>
        <v>0</v>
      </c>
      <c r="CU5" s="87">
        <f t="shared" si="19"/>
        <v>0</v>
      </c>
      <c r="CV5" s="87">
        <f t="shared" si="20"/>
        <v>0</v>
      </c>
      <c r="CW5" s="87">
        <f t="shared" si="21"/>
        <v>0</v>
      </c>
      <c r="CX5" s="87">
        <f t="shared" si="22"/>
        <v>0</v>
      </c>
      <c r="CY5" s="87">
        <f t="shared" si="23"/>
        <v>0</v>
      </c>
      <c r="CZ5" s="87">
        <f t="shared" si="24"/>
        <v>0</v>
      </c>
      <c r="DA5" s="87">
        <f t="shared" si="25"/>
        <v>0</v>
      </c>
      <c r="DB5" s="87">
        <f t="shared" si="26"/>
        <v>0</v>
      </c>
      <c r="DC5" s="87">
        <f t="shared" si="27"/>
        <v>0</v>
      </c>
      <c r="DD5" s="87">
        <f t="shared" si="28"/>
        <v>0</v>
      </c>
      <c r="DE5" s="87">
        <f t="shared" si="29"/>
        <v>0</v>
      </c>
      <c r="DF5" s="87">
        <f t="shared" si="30"/>
        <v>0</v>
      </c>
      <c r="DG5" s="87">
        <f t="shared" si="31"/>
        <v>0</v>
      </c>
      <c r="DH5" s="87">
        <f t="shared" si="32"/>
        <v>0</v>
      </c>
      <c r="DI5" s="88">
        <f t="shared" si="33"/>
        <v>0</v>
      </c>
      <c r="DJ5" s="83">
        <f t="shared" si="34"/>
        <v>0</v>
      </c>
      <c r="DK5" s="151">
        <f aca="true" t="shared" si="46" ref="DK5:DK31">CA5-BW5-BU5</f>
        <v>0</v>
      </c>
      <c r="DL5" s="71"/>
      <c r="DM5" s="72"/>
    </row>
    <row r="6" spans="1:117" ht="12.75">
      <c r="A6" s="58" t="s">
        <v>1</v>
      </c>
      <c r="B6" s="49">
        <v>229</v>
      </c>
      <c r="C6" s="45">
        <v>651448</v>
      </c>
      <c r="D6" s="46">
        <v>2844.75</v>
      </c>
      <c r="E6" s="46">
        <v>89.28</v>
      </c>
      <c r="F6" s="135"/>
      <c r="G6" s="141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50">
        <f t="shared" si="0"/>
        <v>0</v>
      </c>
      <c r="N6" s="49">
        <v>0</v>
      </c>
      <c r="O6" s="49">
        <v>0</v>
      </c>
      <c r="P6" s="49">
        <v>0</v>
      </c>
      <c r="Q6" s="49">
        <v>0</v>
      </c>
      <c r="R6" s="49">
        <v>0</v>
      </c>
      <c r="S6" s="49">
        <v>0</v>
      </c>
      <c r="T6" s="49">
        <v>0</v>
      </c>
      <c r="U6" s="49">
        <v>0</v>
      </c>
      <c r="V6" s="49">
        <v>0</v>
      </c>
      <c r="W6" s="50">
        <f t="shared" si="1"/>
        <v>0</v>
      </c>
      <c r="X6" s="49">
        <v>0</v>
      </c>
      <c r="Y6" s="50">
        <f t="shared" si="2"/>
        <v>0</v>
      </c>
      <c r="Z6" s="49">
        <v>0</v>
      </c>
      <c r="AA6" s="49">
        <v>0</v>
      </c>
      <c r="AB6" s="49">
        <v>0</v>
      </c>
      <c r="AC6" s="49">
        <v>0</v>
      </c>
      <c r="AD6" s="49">
        <v>0</v>
      </c>
      <c r="AE6" s="50">
        <f t="shared" si="3"/>
        <v>0</v>
      </c>
      <c r="AF6" s="49">
        <v>0</v>
      </c>
      <c r="AG6" s="49">
        <v>0</v>
      </c>
      <c r="AH6" s="49">
        <v>0</v>
      </c>
      <c r="AI6" s="49">
        <v>0</v>
      </c>
      <c r="AJ6" s="49">
        <v>0</v>
      </c>
      <c r="AK6" s="49">
        <v>0</v>
      </c>
      <c r="AL6" s="49">
        <v>0</v>
      </c>
      <c r="AM6" s="49">
        <v>0</v>
      </c>
      <c r="AN6" s="45">
        <v>0</v>
      </c>
      <c r="AO6" s="45">
        <v>0</v>
      </c>
      <c r="AP6" s="45">
        <v>0</v>
      </c>
      <c r="AQ6" s="45">
        <v>0</v>
      </c>
      <c r="AR6" s="45">
        <v>0</v>
      </c>
      <c r="AS6" s="4">
        <f t="shared" si="4"/>
        <v>0</v>
      </c>
      <c r="AT6" s="45">
        <v>0</v>
      </c>
      <c r="AU6" s="4">
        <f t="shared" si="5"/>
        <v>0</v>
      </c>
      <c r="AV6" s="45">
        <v>0</v>
      </c>
      <c r="AW6" s="45">
        <v>0</v>
      </c>
      <c r="AX6" s="4">
        <f t="shared" si="6"/>
        <v>0</v>
      </c>
      <c r="AY6" s="49">
        <v>0</v>
      </c>
      <c r="AZ6" s="49">
        <v>0</v>
      </c>
      <c r="BA6" s="49">
        <v>0</v>
      </c>
      <c r="BB6" s="49">
        <v>0</v>
      </c>
      <c r="BC6" s="49">
        <v>0</v>
      </c>
      <c r="BD6" s="49">
        <v>0</v>
      </c>
      <c r="BE6" s="49">
        <v>0</v>
      </c>
      <c r="BF6" s="50">
        <f t="shared" si="7"/>
        <v>0</v>
      </c>
      <c r="BG6" s="49">
        <v>0</v>
      </c>
      <c r="BH6" s="49">
        <v>0</v>
      </c>
      <c r="BI6" s="49">
        <v>0</v>
      </c>
      <c r="BJ6" s="49">
        <v>0</v>
      </c>
      <c r="BK6" s="49">
        <v>0</v>
      </c>
      <c r="BL6" s="49">
        <v>0</v>
      </c>
      <c r="BM6" s="49">
        <v>0</v>
      </c>
      <c r="BN6" s="49">
        <v>0</v>
      </c>
      <c r="BO6" s="50">
        <f t="shared" si="8"/>
        <v>0</v>
      </c>
      <c r="BP6" s="49">
        <v>0</v>
      </c>
      <c r="BQ6" s="49">
        <v>0</v>
      </c>
      <c r="BR6" s="49">
        <v>0</v>
      </c>
      <c r="BS6" s="50">
        <f t="shared" si="9"/>
        <v>0</v>
      </c>
      <c r="BT6" s="45">
        <v>0</v>
      </c>
      <c r="BU6" s="45">
        <v>0</v>
      </c>
      <c r="BV6" s="45">
        <v>0</v>
      </c>
      <c r="BW6" s="45">
        <v>0</v>
      </c>
      <c r="BX6" s="4">
        <f t="shared" si="10"/>
        <v>0</v>
      </c>
      <c r="BY6" s="45">
        <v>0</v>
      </c>
      <c r="BZ6" s="45">
        <v>0</v>
      </c>
      <c r="CA6" s="45">
        <v>0</v>
      </c>
      <c r="CB6" s="4">
        <f t="shared" si="11"/>
        <v>0</v>
      </c>
      <c r="CC6" s="4">
        <f t="shared" si="12"/>
        <v>0</v>
      </c>
      <c r="CD6" s="81">
        <f t="shared" si="13"/>
        <v>0</v>
      </c>
      <c r="CE6" s="83">
        <f t="shared" si="14"/>
        <v>0</v>
      </c>
      <c r="CF6" s="83">
        <f t="shared" si="15"/>
        <v>0</v>
      </c>
      <c r="CG6" s="83">
        <f t="shared" si="35"/>
        <v>0</v>
      </c>
      <c r="CH6" s="83">
        <f t="shared" si="16"/>
        <v>0</v>
      </c>
      <c r="CI6" s="44">
        <f t="shared" si="17"/>
        <v>0</v>
      </c>
      <c r="CJ6" s="66" t="str">
        <f t="shared" si="36"/>
        <v>-</v>
      </c>
      <c r="CK6" s="66" t="str">
        <f t="shared" si="37"/>
        <v>-</v>
      </c>
      <c r="CL6" s="148" t="str">
        <f t="shared" si="38"/>
        <v>-</v>
      </c>
      <c r="CM6" s="148" t="str">
        <f t="shared" si="39"/>
        <v>-</v>
      </c>
      <c r="CN6" s="148" t="str">
        <f t="shared" si="40"/>
        <v>-</v>
      </c>
      <c r="CO6" s="148" t="str">
        <f t="shared" si="41"/>
        <v>-</v>
      </c>
      <c r="CP6" s="148" t="str">
        <f t="shared" si="42"/>
        <v>-</v>
      </c>
      <c r="CQ6" s="148" t="str">
        <f t="shared" si="43"/>
        <v>-</v>
      </c>
      <c r="CR6" s="149" t="str">
        <f t="shared" si="44"/>
        <v>-</v>
      </c>
      <c r="CS6" s="83">
        <f t="shared" si="45"/>
        <v>0</v>
      </c>
      <c r="CT6" s="87">
        <f t="shared" si="18"/>
        <v>0</v>
      </c>
      <c r="CU6" s="87">
        <f t="shared" si="19"/>
        <v>0</v>
      </c>
      <c r="CV6" s="87">
        <f t="shared" si="20"/>
        <v>0</v>
      </c>
      <c r="CW6" s="87">
        <f t="shared" si="21"/>
        <v>0</v>
      </c>
      <c r="CX6" s="87">
        <f t="shared" si="22"/>
        <v>0</v>
      </c>
      <c r="CY6" s="87">
        <f t="shared" si="23"/>
        <v>0</v>
      </c>
      <c r="CZ6" s="87">
        <f t="shared" si="24"/>
        <v>0</v>
      </c>
      <c r="DA6" s="87">
        <f t="shared" si="25"/>
        <v>0</v>
      </c>
      <c r="DB6" s="87">
        <f t="shared" si="26"/>
        <v>0</v>
      </c>
      <c r="DC6" s="87">
        <f t="shared" si="27"/>
        <v>0</v>
      </c>
      <c r="DD6" s="87">
        <f t="shared" si="28"/>
        <v>0</v>
      </c>
      <c r="DE6" s="87">
        <f t="shared" si="29"/>
        <v>0</v>
      </c>
      <c r="DF6" s="87">
        <f t="shared" si="30"/>
        <v>0</v>
      </c>
      <c r="DG6" s="87">
        <f t="shared" si="31"/>
        <v>0</v>
      </c>
      <c r="DH6" s="87">
        <f t="shared" si="32"/>
        <v>0</v>
      </c>
      <c r="DI6" s="88">
        <f t="shared" si="33"/>
        <v>0</v>
      </c>
      <c r="DJ6" s="83">
        <f t="shared" si="34"/>
        <v>0</v>
      </c>
      <c r="DK6" s="151">
        <f t="shared" si="46"/>
        <v>0</v>
      </c>
      <c r="DL6" s="74"/>
      <c r="DM6" s="75"/>
    </row>
    <row r="7" spans="1:117" ht="12.75">
      <c r="A7" s="59" t="s">
        <v>2</v>
      </c>
      <c r="B7" s="50">
        <v>745</v>
      </c>
      <c r="C7" s="4">
        <v>1623384</v>
      </c>
      <c r="D7" s="41">
        <v>2179.04</v>
      </c>
      <c r="E7" s="41">
        <v>68.38</v>
      </c>
      <c r="F7" s="11"/>
      <c r="G7" s="140">
        <v>0</v>
      </c>
      <c r="H7" s="50">
        <v>0</v>
      </c>
      <c r="I7" s="50">
        <v>0</v>
      </c>
      <c r="J7" s="50">
        <v>0</v>
      </c>
      <c r="K7" s="50">
        <v>0</v>
      </c>
      <c r="L7" s="50">
        <v>0</v>
      </c>
      <c r="M7" s="50">
        <f t="shared" si="0"/>
        <v>0</v>
      </c>
      <c r="N7" s="50">
        <v>0</v>
      </c>
      <c r="O7" s="50">
        <v>0</v>
      </c>
      <c r="P7" s="50">
        <v>0</v>
      </c>
      <c r="Q7" s="50">
        <v>0</v>
      </c>
      <c r="R7" s="50">
        <v>0</v>
      </c>
      <c r="S7" s="50">
        <v>0</v>
      </c>
      <c r="T7" s="50">
        <v>0</v>
      </c>
      <c r="U7" s="50">
        <v>0</v>
      </c>
      <c r="V7" s="50">
        <v>0</v>
      </c>
      <c r="W7" s="50">
        <f t="shared" si="1"/>
        <v>0</v>
      </c>
      <c r="X7" s="50">
        <v>0</v>
      </c>
      <c r="Y7" s="50">
        <f t="shared" si="2"/>
        <v>0</v>
      </c>
      <c r="Z7" s="50">
        <v>0</v>
      </c>
      <c r="AA7" s="50">
        <v>0</v>
      </c>
      <c r="AB7" s="50">
        <v>0</v>
      </c>
      <c r="AC7" s="50">
        <v>0</v>
      </c>
      <c r="AD7" s="50">
        <v>0</v>
      </c>
      <c r="AE7" s="50">
        <f t="shared" si="3"/>
        <v>0</v>
      </c>
      <c r="AF7" s="50">
        <v>0</v>
      </c>
      <c r="AG7" s="50">
        <v>0</v>
      </c>
      <c r="AH7" s="50">
        <v>0</v>
      </c>
      <c r="AI7" s="50">
        <v>0</v>
      </c>
      <c r="AJ7" s="50">
        <v>0</v>
      </c>
      <c r="AK7" s="50">
        <v>0</v>
      </c>
      <c r="AL7" s="50">
        <v>0</v>
      </c>
      <c r="AM7" s="50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f t="shared" si="4"/>
        <v>0</v>
      </c>
      <c r="AT7" s="4">
        <v>0</v>
      </c>
      <c r="AU7" s="4">
        <f t="shared" si="5"/>
        <v>0</v>
      </c>
      <c r="AV7" s="4">
        <v>0</v>
      </c>
      <c r="AW7" s="4">
        <v>0</v>
      </c>
      <c r="AX7" s="4">
        <f t="shared" si="6"/>
        <v>0</v>
      </c>
      <c r="AY7" s="50">
        <v>0</v>
      </c>
      <c r="AZ7" s="50">
        <v>0</v>
      </c>
      <c r="BA7" s="50">
        <v>0</v>
      </c>
      <c r="BB7" s="50">
        <v>0</v>
      </c>
      <c r="BC7" s="50">
        <v>0</v>
      </c>
      <c r="BD7" s="50">
        <v>0</v>
      </c>
      <c r="BE7" s="50">
        <v>0</v>
      </c>
      <c r="BF7" s="50">
        <f t="shared" si="7"/>
        <v>0</v>
      </c>
      <c r="BG7" s="50">
        <v>0</v>
      </c>
      <c r="BH7" s="50">
        <v>0</v>
      </c>
      <c r="BI7" s="50">
        <v>0</v>
      </c>
      <c r="BJ7" s="50">
        <v>0</v>
      </c>
      <c r="BK7" s="50">
        <v>0</v>
      </c>
      <c r="BL7" s="50">
        <v>0</v>
      </c>
      <c r="BM7" s="50">
        <v>0</v>
      </c>
      <c r="BN7" s="50">
        <v>0</v>
      </c>
      <c r="BO7" s="50">
        <f t="shared" si="8"/>
        <v>0</v>
      </c>
      <c r="BP7" s="50">
        <v>0</v>
      </c>
      <c r="BQ7" s="50">
        <v>0</v>
      </c>
      <c r="BR7" s="50">
        <v>0</v>
      </c>
      <c r="BS7" s="50">
        <f t="shared" si="9"/>
        <v>0</v>
      </c>
      <c r="BT7" s="4">
        <v>0</v>
      </c>
      <c r="BU7" s="4">
        <v>0</v>
      </c>
      <c r="BV7" s="4">
        <v>0</v>
      </c>
      <c r="BW7" s="4">
        <v>0</v>
      </c>
      <c r="BX7" s="4">
        <f t="shared" si="10"/>
        <v>0</v>
      </c>
      <c r="BY7" s="4">
        <v>0</v>
      </c>
      <c r="BZ7" s="4">
        <v>0</v>
      </c>
      <c r="CA7" s="4">
        <v>0</v>
      </c>
      <c r="CB7" s="4">
        <f t="shared" si="11"/>
        <v>0</v>
      </c>
      <c r="CC7" s="4">
        <f t="shared" si="12"/>
        <v>0</v>
      </c>
      <c r="CD7" s="81">
        <f t="shared" si="13"/>
        <v>0</v>
      </c>
      <c r="CE7" s="83">
        <f t="shared" si="14"/>
        <v>0</v>
      </c>
      <c r="CF7" s="83">
        <f t="shared" si="15"/>
        <v>0</v>
      </c>
      <c r="CG7" s="83">
        <f t="shared" si="35"/>
        <v>0</v>
      </c>
      <c r="CH7" s="83">
        <f t="shared" si="16"/>
        <v>0</v>
      </c>
      <c r="CI7" s="44">
        <f t="shared" si="17"/>
        <v>0</v>
      </c>
      <c r="CJ7" s="66" t="str">
        <f t="shared" si="36"/>
        <v>-</v>
      </c>
      <c r="CK7" s="66" t="str">
        <f t="shared" si="37"/>
        <v>-</v>
      </c>
      <c r="CL7" s="148" t="str">
        <f t="shared" si="38"/>
        <v>-</v>
      </c>
      <c r="CM7" s="148" t="str">
        <f t="shared" si="39"/>
        <v>-</v>
      </c>
      <c r="CN7" s="148" t="str">
        <f t="shared" si="40"/>
        <v>-</v>
      </c>
      <c r="CO7" s="148" t="str">
        <f t="shared" si="41"/>
        <v>-</v>
      </c>
      <c r="CP7" s="148" t="str">
        <f t="shared" si="42"/>
        <v>-</v>
      </c>
      <c r="CQ7" s="148" t="str">
        <f t="shared" si="43"/>
        <v>-</v>
      </c>
      <c r="CR7" s="149" t="str">
        <f t="shared" si="44"/>
        <v>-</v>
      </c>
      <c r="CS7" s="83">
        <f t="shared" si="45"/>
        <v>0</v>
      </c>
      <c r="CT7" s="87">
        <f t="shared" si="18"/>
        <v>0</v>
      </c>
      <c r="CU7" s="87">
        <f t="shared" si="19"/>
        <v>0</v>
      </c>
      <c r="CV7" s="87">
        <f t="shared" si="20"/>
        <v>0</v>
      </c>
      <c r="CW7" s="87">
        <f t="shared" si="21"/>
        <v>0</v>
      </c>
      <c r="CX7" s="87">
        <f t="shared" si="22"/>
        <v>0</v>
      </c>
      <c r="CY7" s="87">
        <f t="shared" si="23"/>
        <v>0</v>
      </c>
      <c r="CZ7" s="87">
        <f t="shared" si="24"/>
        <v>0</v>
      </c>
      <c r="DA7" s="87">
        <f t="shared" si="25"/>
        <v>0</v>
      </c>
      <c r="DB7" s="87">
        <f t="shared" si="26"/>
        <v>0</v>
      </c>
      <c r="DC7" s="87">
        <f t="shared" si="27"/>
        <v>0</v>
      </c>
      <c r="DD7" s="87">
        <f t="shared" si="28"/>
        <v>0</v>
      </c>
      <c r="DE7" s="87">
        <f t="shared" si="29"/>
        <v>0</v>
      </c>
      <c r="DF7" s="87">
        <f t="shared" si="30"/>
        <v>0</v>
      </c>
      <c r="DG7" s="87">
        <f t="shared" si="31"/>
        <v>0</v>
      </c>
      <c r="DH7" s="87">
        <f t="shared" si="32"/>
        <v>0</v>
      </c>
      <c r="DI7" s="88">
        <f t="shared" si="33"/>
        <v>0</v>
      </c>
      <c r="DJ7" s="83">
        <f t="shared" si="34"/>
        <v>0</v>
      </c>
      <c r="DK7" s="151">
        <f t="shared" si="46"/>
        <v>0</v>
      </c>
      <c r="DL7" s="71"/>
      <c r="DM7" s="72"/>
    </row>
    <row r="8" spans="1:117" ht="12.75">
      <c r="A8" s="58" t="s">
        <v>3</v>
      </c>
      <c r="B8" s="49">
        <v>649</v>
      </c>
      <c r="C8" s="45">
        <v>1709399</v>
      </c>
      <c r="D8" s="46">
        <v>2633.9</v>
      </c>
      <c r="E8" s="46">
        <v>82.66</v>
      </c>
      <c r="F8" s="135"/>
      <c r="G8" s="141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50">
        <f t="shared" si="0"/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50">
        <f t="shared" si="1"/>
        <v>0</v>
      </c>
      <c r="X8" s="49">
        <v>0</v>
      </c>
      <c r="Y8" s="50">
        <f t="shared" si="2"/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50">
        <f t="shared" si="3"/>
        <v>0</v>
      </c>
      <c r="AF8" s="49">
        <v>0</v>
      </c>
      <c r="AG8" s="49">
        <v>0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5">
        <v>0</v>
      </c>
      <c r="AO8" s="45">
        <v>0</v>
      </c>
      <c r="AP8" s="45">
        <v>0</v>
      </c>
      <c r="AQ8" s="45">
        <v>0</v>
      </c>
      <c r="AR8" s="45">
        <v>0</v>
      </c>
      <c r="AS8" s="4">
        <f t="shared" si="4"/>
        <v>0</v>
      </c>
      <c r="AT8" s="45">
        <v>0</v>
      </c>
      <c r="AU8" s="4">
        <f t="shared" si="5"/>
        <v>0</v>
      </c>
      <c r="AV8" s="45">
        <v>0</v>
      </c>
      <c r="AW8" s="45">
        <v>0</v>
      </c>
      <c r="AX8" s="4">
        <f t="shared" si="6"/>
        <v>0</v>
      </c>
      <c r="AY8" s="49">
        <v>0</v>
      </c>
      <c r="AZ8" s="49">
        <v>0</v>
      </c>
      <c r="BA8" s="49">
        <v>0</v>
      </c>
      <c r="BB8" s="49">
        <v>0</v>
      </c>
      <c r="BC8" s="49">
        <v>0</v>
      </c>
      <c r="BD8" s="49">
        <v>0</v>
      </c>
      <c r="BE8" s="49">
        <v>0</v>
      </c>
      <c r="BF8" s="50">
        <f t="shared" si="7"/>
        <v>0</v>
      </c>
      <c r="BG8" s="49">
        <v>0</v>
      </c>
      <c r="BH8" s="49">
        <v>0</v>
      </c>
      <c r="BI8" s="49">
        <v>0</v>
      </c>
      <c r="BJ8" s="49">
        <v>0</v>
      </c>
      <c r="BK8" s="49">
        <v>0</v>
      </c>
      <c r="BL8" s="49">
        <v>0</v>
      </c>
      <c r="BM8" s="49">
        <v>0</v>
      </c>
      <c r="BN8" s="49">
        <v>0</v>
      </c>
      <c r="BO8" s="50">
        <f t="shared" si="8"/>
        <v>0</v>
      </c>
      <c r="BP8" s="49">
        <v>0</v>
      </c>
      <c r="BQ8" s="49">
        <v>0</v>
      </c>
      <c r="BR8" s="49">
        <v>0</v>
      </c>
      <c r="BS8" s="50">
        <f t="shared" si="9"/>
        <v>0</v>
      </c>
      <c r="BT8" s="45">
        <v>0</v>
      </c>
      <c r="BU8" s="45">
        <v>0</v>
      </c>
      <c r="BV8" s="45">
        <v>0</v>
      </c>
      <c r="BW8" s="45">
        <v>0</v>
      </c>
      <c r="BX8" s="4">
        <f t="shared" si="10"/>
        <v>0</v>
      </c>
      <c r="BY8" s="45">
        <v>0</v>
      </c>
      <c r="BZ8" s="45">
        <v>0</v>
      </c>
      <c r="CA8" s="45">
        <v>0</v>
      </c>
      <c r="CB8" s="4">
        <f t="shared" si="11"/>
        <v>0</v>
      </c>
      <c r="CC8" s="4">
        <f t="shared" si="12"/>
        <v>0</v>
      </c>
      <c r="CD8" s="81">
        <f t="shared" si="13"/>
        <v>0</v>
      </c>
      <c r="CE8" s="83">
        <f t="shared" si="14"/>
        <v>0</v>
      </c>
      <c r="CF8" s="83">
        <f t="shared" si="15"/>
        <v>0</v>
      </c>
      <c r="CG8" s="83">
        <f t="shared" si="35"/>
        <v>0</v>
      </c>
      <c r="CH8" s="83">
        <f t="shared" si="16"/>
        <v>0</v>
      </c>
      <c r="CI8" s="44">
        <f t="shared" si="17"/>
        <v>0</v>
      </c>
      <c r="CJ8" s="66" t="str">
        <f t="shared" si="36"/>
        <v>-</v>
      </c>
      <c r="CK8" s="66" t="str">
        <f t="shared" si="37"/>
        <v>-</v>
      </c>
      <c r="CL8" s="148" t="str">
        <f t="shared" si="38"/>
        <v>-</v>
      </c>
      <c r="CM8" s="148" t="str">
        <f t="shared" si="39"/>
        <v>-</v>
      </c>
      <c r="CN8" s="148" t="str">
        <f t="shared" si="40"/>
        <v>-</v>
      </c>
      <c r="CO8" s="148" t="str">
        <f t="shared" si="41"/>
        <v>-</v>
      </c>
      <c r="CP8" s="148" t="str">
        <f t="shared" si="42"/>
        <v>-</v>
      </c>
      <c r="CQ8" s="148" t="str">
        <f t="shared" si="43"/>
        <v>-</v>
      </c>
      <c r="CR8" s="149" t="str">
        <f t="shared" si="44"/>
        <v>-</v>
      </c>
      <c r="CS8" s="83">
        <f t="shared" si="45"/>
        <v>0</v>
      </c>
      <c r="CT8" s="87">
        <f t="shared" si="18"/>
        <v>0</v>
      </c>
      <c r="CU8" s="87">
        <f t="shared" si="19"/>
        <v>0</v>
      </c>
      <c r="CV8" s="87">
        <f t="shared" si="20"/>
        <v>0</v>
      </c>
      <c r="CW8" s="87">
        <f t="shared" si="21"/>
        <v>0</v>
      </c>
      <c r="CX8" s="87">
        <f t="shared" si="22"/>
        <v>0</v>
      </c>
      <c r="CY8" s="87">
        <f t="shared" si="23"/>
        <v>0</v>
      </c>
      <c r="CZ8" s="87">
        <f t="shared" si="24"/>
        <v>0</v>
      </c>
      <c r="DA8" s="87">
        <f t="shared" si="25"/>
        <v>0</v>
      </c>
      <c r="DB8" s="87">
        <f t="shared" si="26"/>
        <v>0</v>
      </c>
      <c r="DC8" s="87">
        <f t="shared" si="27"/>
        <v>0</v>
      </c>
      <c r="DD8" s="87">
        <f t="shared" si="28"/>
        <v>0</v>
      </c>
      <c r="DE8" s="87">
        <f t="shared" si="29"/>
        <v>0</v>
      </c>
      <c r="DF8" s="87">
        <f t="shared" si="30"/>
        <v>0</v>
      </c>
      <c r="DG8" s="87">
        <f t="shared" si="31"/>
        <v>0</v>
      </c>
      <c r="DH8" s="87">
        <f t="shared" si="32"/>
        <v>0</v>
      </c>
      <c r="DI8" s="88">
        <f t="shared" si="33"/>
        <v>0</v>
      </c>
      <c r="DJ8" s="83">
        <f t="shared" si="34"/>
        <v>0</v>
      </c>
      <c r="DK8" s="151">
        <f t="shared" si="46"/>
        <v>0</v>
      </c>
      <c r="DL8" s="74"/>
      <c r="DM8" s="75"/>
    </row>
    <row r="9" spans="1:117" ht="12.75">
      <c r="A9" s="59" t="s">
        <v>4</v>
      </c>
      <c r="B9" s="50">
        <v>2738</v>
      </c>
      <c r="C9" s="4">
        <v>8881675</v>
      </c>
      <c r="D9" s="41">
        <v>3243.86</v>
      </c>
      <c r="E9" s="41">
        <v>101.8</v>
      </c>
      <c r="F9" s="11"/>
      <c r="G9" s="14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f t="shared" si="0"/>
        <v>0</v>
      </c>
      <c r="N9" s="50">
        <v>0</v>
      </c>
      <c r="O9" s="50">
        <v>0</v>
      </c>
      <c r="P9" s="50">
        <v>0</v>
      </c>
      <c r="Q9" s="50">
        <v>0</v>
      </c>
      <c r="R9" s="50">
        <v>0</v>
      </c>
      <c r="S9" s="50">
        <v>0</v>
      </c>
      <c r="T9" s="50">
        <v>0</v>
      </c>
      <c r="U9" s="50">
        <v>0</v>
      </c>
      <c r="V9" s="50">
        <v>0</v>
      </c>
      <c r="W9" s="50">
        <f t="shared" si="1"/>
        <v>0</v>
      </c>
      <c r="X9" s="50">
        <v>0</v>
      </c>
      <c r="Y9" s="50">
        <f t="shared" si="2"/>
        <v>0</v>
      </c>
      <c r="Z9" s="50">
        <v>0</v>
      </c>
      <c r="AA9" s="50">
        <v>0</v>
      </c>
      <c r="AB9" s="50">
        <v>0</v>
      </c>
      <c r="AC9" s="50">
        <v>0</v>
      </c>
      <c r="AD9" s="50">
        <v>0</v>
      </c>
      <c r="AE9" s="50">
        <f t="shared" si="3"/>
        <v>0</v>
      </c>
      <c r="AF9" s="50">
        <v>0</v>
      </c>
      <c r="AG9" s="50">
        <v>0</v>
      </c>
      <c r="AH9" s="50">
        <v>0</v>
      </c>
      <c r="AI9" s="50">
        <v>0</v>
      </c>
      <c r="AJ9" s="50">
        <v>0</v>
      </c>
      <c r="AK9" s="50">
        <v>0</v>
      </c>
      <c r="AL9" s="50">
        <v>0</v>
      </c>
      <c r="AM9" s="50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f t="shared" si="4"/>
        <v>0</v>
      </c>
      <c r="AT9" s="4">
        <v>0</v>
      </c>
      <c r="AU9" s="4">
        <f t="shared" si="5"/>
        <v>0</v>
      </c>
      <c r="AV9" s="4">
        <v>0</v>
      </c>
      <c r="AW9" s="4">
        <v>0</v>
      </c>
      <c r="AX9" s="4">
        <f t="shared" si="6"/>
        <v>0</v>
      </c>
      <c r="AY9" s="50">
        <v>0</v>
      </c>
      <c r="AZ9" s="50">
        <v>0</v>
      </c>
      <c r="BA9" s="50">
        <v>0</v>
      </c>
      <c r="BB9" s="50">
        <v>0</v>
      </c>
      <c r="BC9" s="50">
        <v>0</v>
      </c>
      <c r="BD9" s="50">
        <v>0</v>
      </c>
      <c r="BE9" s="50">
        <v>0</v>
      </c>
      <c r="BF9" s="50">
        <f t="shared" si="7"/>
        <v>0</v>
      </c>
      <c r="BG9" s="50">
        <v>0</v>
      </c>
      <c r="BH9" s="50">
        <v>0</v>
      </c>
      <c r="BI9" s="50">
        <v>0</v>
      </c>
      <c r="BJ9" s="50">
        <v>0</v>
      </c>
      <c r="BK9" s="50">
        <v>0</v>
      </c>
      <c r="BL9" s="50">
        <v>0</v>
      </c>
      <c r="BM9" s="50">
        <v>0</v>
      </c>
      <c r="BN9" s="50">
        <v>0</v>
      </c>
      <c r="BO9" s="50">
        <f t="shared" si="8"/>
        <v>0</v>
      </c>
      <c r="BP9" s="50">
        <v>0</v>
      </c>
      <c r="BQ9" s="50">
        <v>0</v>
      </c>
      <c r="BR9" s="50">
        <v>0</v>
      </c>
      <c r="BS9" s="50">
        <f t="shared" si="9"/>
        <v>0</v>
      </c>
      <c r="BT9" s="4">
        <v>0</v>
      </c>
      <c r="BU9" s="4">
        <v>0</v>
      </c>
      <c r="BV9" s="4">
        <v>0</v>
      </c>
      <c r="BW9" s="4">
        <v>0</v>
      </c>
      <c r="BX9" s="4">
        <f t="shared" si="10"/>
        <v>0</v>
      </c>
      <c r="BY9" s="4">
        <v>0</v>
      </c>
      <c r="BZ9" s="4">
        <v>0</v>
      </c>
      <c r="CA9" s="4">
        <v>0</v>
      </c>
      <c r="CB9" s="4">
        <f t="shared" si="11"/>
        <v>0</v>
      </c>
      <c r="CC9" s="4">
        <f t="shared" si="12"/>
        <v>0</v>
      </c>
      <c r="CD9" s="81">
        <f t="shared" si="13"/>
        <v>0</v>
      </c>
      <c r="CE9" s="83">
        <f t="shared" si="14"/>
        <v>0</v>
      </c>
      <c r="CF9" s="83">
        <f t="shared" si="15"/>
        <v>0</v>
      </c>
      <c r="CG9" s="83">
        <f t="shared" si="35"/>
        <v>0</v>
      </c>
      <c r="CH9" s="83">
        <f t="shared" si="16"/>
        <v>0</v>
      </c>
      <c r="CI9" s="44">
        <f t="shared" si="17"/>
        <v>0</v>
      </c>
      <c r="CJ9" s="66" t="str">
        <f t="shared" si="36"/>
        <v>-</v>
      </c>
      <c r="CK9" s="66" t="str">
        <f t="shared" si="37"/>
        <v>-</v>
      </c>
      <c r="CL9" s="148" t="str">
        <f t="shared" si="38"/>
        <v>-</v>
      </c>
      <c r="CM9" s="148" t="str">
        <f t="shared" si="39"/>
        <v>-</v>
      </c>
      <c r="CN9" s="148" t="str">
        <f t="shared" si="40"/>
        <v>-</v>
      </c>
      <c r="CO9" s="148" t="str">
        <f t="shared" si="41"/>
        <v>-</v>
      </c>
      <c r="CP9" s="148" t="str">
        <f t="shared" si="42"/>
        <v>-</v>
      </c>
      <c r="CQ9" s="148" t="str">
        <f t="shared" si="43"/>
        <v>-</v>
      </c>
      <c r="CR9" s="149" t="str">
        <f t="shared" si="44"/>
        <v>-</v>
      </c>
      <c r="CS9" s="83">
        <f t="shared" si="45"/>
        <v>0</v>
      </c>
      <c r="CT9" s="87">
        <f t="shared" si="18"/>
        <v>0</v>
      </c>
      <c r="CU9" s="87">
        <f t="shared" si="19"/>
        <v>0</v>
      </c>
      <c r="CV9" s="87">
        <f t="shared" si="20"/>
        <v>0</v>
      </c>
      <c r="CW9" s="87">
        <f t="shared" si="21"/>
        <v>0</v>
      </c>
      <c r="CX9" s="87">
        <f t="shared" si="22"/>
        <v>0</v>
      </c>
      <c r="CY9" s="87">
        <f t="shared" si="23"/>
        <v>0</v>
      </c>
      <c r="CZ9" s="87">
        <f t="shared" si="24"/>
        <v>0</v>
      </c>
      <c r="DA9" s="87">
        <f t="shared" si="25"/>
        <v>0</v>
      </c>
      <c r="DB9" s="87">
        <f t="shared" si="26"/>
        <v>0</v>
      </c>
      <c r="DC9" s="87">
        <f t="shared" si="27"/>
        <v>0</v>
      </c>
      <c r="DD9" s="87">
        <f t="shared" si="28"/>
        <v>0</v>
      </c>
      <c r="DE9" s="87">
        <f t="shared" si="29"/>
        <v>0</v>
      </c>
      <c r="DF9" s="87">
        <f t="shared" si="30"/>
        <v>0</v>
      </c>
      <c r="DG9" s="87">
        <f t="shared" si="31"/>
        <v>0</v>
      </c>
      <c r="DH9" s="87">
        <f t="shared" si="32"/>
        <v>0</v>
      </c>
      <c r="DI9" s="88">
        <f t="shared" si="33"/>
        <v>0</v>
      </c>
      <c r="DJ9" s="83">
        <f t="shared" si="34"/>
        <v>0</v>
      </c>
      <c r="DK9" s="151">
        <f t="shared" si="46"/>
        <v>0</v>
      </c>
      <c r="DL9" s="71"/>
      <c r="DM9" s="72"/>
    </row>
    <row r="10" spans="1:117" ht="12.75">
      <c r="A10" s="58" t="s">
        <v>5</v>
      </c>
      <c r="B10" s="49">
        <v>531</v>
      </c>
      <c r="C10" s="45">
        <v>1161116</v>
      </c>
      <c r="D10" s="46">
        <v>2186.66</v>
      </c>
      <c r="E10" s="46">
        <v>68.62</v>
      </c>
      <c r="F10" s="135"/>
      <c r="G10" s="141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50">
        <f t="shared" si="0"/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50">
        <f t="shared" si="1"/>
        <v>0</v>
      </c>
      <c r="X10" s="49">
        <v>0</v>
      </c>
      <c r="Y10" s="50">
        <f t="shared" si="2"/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50">
        <f t="shared" si="3"/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5">
        <v>0</v>
      </c>
      <c r="AO10" s="45">
        <v>0</v>
      </c>
      <c r="AP10" s="45">
        <v>0</v>
      </c>
      <c r="AQ10" s="45">
        <v>0</v>
      </c>
      <c r="AR10" s="45">
        <v>0</v>
      </c>
      <c r="AS10" s="4">
        <f t="shared" si="4"/>
        <v>0</v>
      </c>
      <c r="AT10" s="45">
        <v>0</v>
      </c>
      <c r="AU10" s="4">
        <f t="shared" si="5"/>
        <v>0</v>
      </c>
      <c r="AV10" s="45">
        <v>0</v>
      </c>
      <c r="AW10" s="45">
        <v>0</v>
      </c>
      <c r="AX10" s="4">
        <f t="shared" si="6"/>
        <v>0</v>
      </c>
      <c r="AY10" s="49">
        <v>0</v>
      </c>
      <c r="AZ10" s="49">
        <v>0</v>
      </c>
      <c r="BA10" s="49">
        <v>0</v>
      </c>
      <c r="BB10" s="49">
        <v>0</v>
      </c>
      <c r="BC10" s="49">
        <v>0</v>
      </c>
      <c r="BD10" s="49">
        <v>0</v>
      </c>
      <c r="BE10" s="49">
        <v>0</v>
      </c>
      <c r="BF10" s="50">
        <f t="shared" si="7"/>
        <v>0</v>
      </c>
      <c r="BG10" s="49">
        <v>0</v>
      </c>
      <c r="BH10" s="49">
        <v>0</v>
      </c>
      <c r="BI10" s="49">
        <v>0</v>
      </c>
      <c r="BJ10" s="49">
        <v>0</v>
      </c>
      <c r="BK10" s="49">
        <v>0</v>
      </c>
      <c r="BL10" s="49">
        <v>0</v>
      </c>
      <c r="BM10" s="49">
        <v>0</v>
      </c>
      <c r="BN10" s="49">
        <v>0</v>
      </c>
      <c r="BO10" s="50">
        <f t="shared" si="8"/>
        <v>0</v>
      </c>
      <c r="BP10" s="49">
        <v>0</v>
      </c>
      <c r="BQ10" s="49">
        <v>0</v>
      </c>
      <c r="BR10" s="49">
        <v>0</v>
      </c>
      <c r="BS10" s="50">
        <f t="shared" si="9"/>
        <v>0</v>
      </c>
      <c r="BT10" s="45">
        <v>0</v>
      </c>
      <c r="BU10" s="45">
        <v>0</v>
      </c>
      <c r="BV10" s="45">
        <v>0</v>
      </c>
      <c r="BW10" s="45">
        <v>0</v>
      </c>
      <c r="BX10" s="4">
        <f t="shared" si="10"/>
        <v>0</v>
      </c>
      <c r="BY10" s="45">
        <v>0</v>
      </c>
      <c r="BZ10" s="45">
        <v>0</v>
      </c>
      <c r="CA10" s="45">
        <v>0</v>
      </c>
      <c r="CB10" s="4">
        <f t="shared" si="11"/>
        <v>0</v>
      </c>
      <c r="CC10" s="4">
        <f t="shared" si="12"/>
        <v>0</v>
      </c>
      <c r="CD10" s="81">
        <f t="shared" si="13"/>
        <v>0</v>
      </c>
      <c r="CE10" s="83">
        <f t="shared" si="14"/>
        <v>0</v>
      </c>
      <c r="CF10" s="83">
        <f t="shared" si="15"/>
        <v>0</v>
      </c>
      <c r="CG10" s="83">
        <f t="shared" si="35"/>
        <v>0</v>
      </c>
      <c r="CH10" s="83">
        <f t="shared" si="16"/>
        <v>0</v>
      </c>
      <c r="CI10" s="44">
        <f t="shared" si="17"/>
        <v>0</v>
      </c>
      <c r="CJ10" s="66" t="str">
        <f t="shared" si="36"/>
        <v>-</v>
      </c>
      <c r="CK10" s="66" t="str">
        <f t="shared" si="37"/>
        <v>-</v>
      </c>
      <c r="CL10" s="148" t="str">
        <f t="shared" si="38"/>
        <v>-</v>
      </c>
      <c r="CM10" s="148" t="str">
        <f t="shared" si="39"/>
        <v>-</v>
      </c>
      <c r="CN10" s="148" t="str">
        <f t="shared" si="40"/>
        <v>-</v>
      </c>
      <c r="CO10" s="148" t="str">
        <f t="shared" si="41"/>
        <v>-</v>
      </c>
      <c r="CP10" s="148" t="str">
        <f t="shared" si="42"/>
        <v>-</v>
      </c>
      <c r="CQ10" s="148" t="str">
        <f t="shared" si="43"/>
        <v>-</v>
      </c>
      <c r="CR10" s="149" t="str">
        <f t="shared" si="44"/>
        <v>-</v>
      </c>
      <c r="CS10" s="83">
        <f t="shared" si="45"/>
        <v>0</v>
      </c>
      <c r="CT10" s="87">
        <f t="shared" si="18"/>
        <v>0</v>
      </c>
      <c r="CU10" s="87">
        <f t="shared" si="19"/>
        <v>0</v>
      </c>
      <c r="CV10" s="87">
        <f t="shared" si="20"/>
        <v>0</v>
      </c>
      <c r="CW10" s="87">
        <f t="shared" si="21"/>
        <v>0</v>
      </c>
      <c r="CX10" s="87">
        <f t="shared" si="22"/>
        <v>0</v>
      </c>
      <c r="CY10" s="87">
        <f t="shared" si="23"/>
        <v>0</v>
      </c>
      <c r="CZ10" s="87">
        <f t="shared" si="24"/>
        <v>0</v>
      </c>
      <c r="DA10" s="87">
        <f t="shared" si="25"/>
        <v>0</v>
      </c>
      <c r="DB10" s="87">
        <f t="shared" si="26"/>
        <v>0</v>
      </c>
      <c r="DC10" s="87">
        <f t="shared" si="27"/>
        <v>0</v>
      </c>
      <c r="DD10" s="87">
        <f t="shared" si="28"/>
        <v>0</v>
      </c>
      <c r="DE10" s="87">
        <f t="shared" si="29"/>
        <v>0</v>
      </c>
      <c r="DF10" s="87">
        <f t="shared" si="30"/>
        <v>0</v>
      </c>
      <c r="DG10" s="87">
        <f t="shared" si="31"/>
        <v>0</v>
      </c>
      <c r="DH10" s="87">
        <f t="shared" si="32"/>
        <v>0</v>
      </c>
      <c r="DI10" s="88">
        <f t="shared" si="33"/>
        <v>0</v>
      </c>
      <c r="DJ10" s="83">
        <f t="shared" si="34"/>
        <v>0</v>
      </c>
      <c r="DK10" s="151">
        <f t="shared" si="46"/>
        <v>0</v>
      </c>
      <c r="DL10" s="74"/>
      <c r="DM10" s="75"/>
    </row>
    <row r="11" spans="1:117" ht="12.75">
      <c r="A11" s="59" t="s">
        <v>6</v>
      </c>
      <c r="B11" s="50">
        <v>5551</v>
      </c>
      <c r="C11" s="4">
        <v>21735233</v>
      </c>
      <c r="D11" s="41">
        <v>3915.55</v>
      </c>
      <c r="E11" s="41">
        <v>122.88</v>
      </c>
      <c r="F11" s="11"/>
      <c r="G11" s="14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f t="shared" si="0"/>
        <v>0</v>
      </c>
      <c r="N11" s="50">
        <v>0</v>
      </c>
      <c r="O11" s="50">
        <v>0</v>
      </c>
      <c r="P11" s="50">
        <v>0</v>
      </c>
      <c r="Q11" s="50">
        <v>0</v>
      </c>
      <c r="R11" s="50">
        <v>0</v>
      </c>
      <c r="S11" s="50">
        <v>0</v>
      </c>
      <c r="T11" s="50">
        <v>0</v>
      </c>
      <c r="U11" s="50">
        <v>0</v>
      </c>
      <c r="V11" s="50">
        <v>0</v>
      </c>
      <c r="W11" s="50">
        <f t="shared" si="1"/>
        <v>0</v>
      </c>
      <c r="X11" s="50">
        <v>0</v>
      </c>
      <c r="Y11" s="50">
        <f t="shared" si="2"/>
        <v>0</v>
      </c>
      <c r="Z11" s="50">
        <v>0</v>
      </c>
      <c r="AA11" s="50">
        <v>0</v>
      </c>
      <c r="AB11" s="50">
        <v>0</v>
      </c>
      <c r="AC11" s="50">
        <v>0</v>
      </c>
      <c r="AD11" s="50">
        <v>0</v>
      </c>
      <c r="AE11" s="50">
        <f t="shared" si="3"/>
        <v>0</v>
      </c>
      <c r="AF11" s="50">
        <v>0</v>
      </c>
      <c r="AG11" s="50">
        <v>0</v>
      </c>
      <c r="AH11" s="50">
        <v>0</v>
      </c>
      <c r="AI11" s="50">
        <v>0</v>
      </c>
      <c r="AJ11" s="50">
        <v>0</v>
      </c>
      <c r="AK11" s="50">
        <v>0</v>
      </c>
      <c r="AL11" s="50">
        <v>0</v>
      </c>
      <c r="AM11" s="50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f t="shared" si="4"/>
        <v>0</v>
      </c>
      <c r="AT11" s="4">
        <v>0</v>
      </c>
      <c r="AU11" s="4">
        <f t="shared" si="5"/>
        <v>0</v>
      </c>
      <c r="AV11" s="4">
        <v>0</v>
      </c>
      <c r="AW11" s="4">
        <v>0</v>
      </c>
      <c r="AX11" s="4">
        <f t="shared" si="6"/>
        <v>0</v>
      </c>
      <c r="AY11" s="50">
        <v>0</v>
      </c>
      <c r="AZ11" s="50">
        <v>0</v>
      </c>
      <c r="BA11" s="50">
        <v>0</v>
      </c>
      <c r="BB11" s="50">
        <v>0</v>
      </c>
      <c r="BC11" s="50">
        <v>0</v>
      </c>
      <c r="BD11" s="50">
        <v>0</v>
      </c>
      <c r="BE11" s="50">
        <v>0</v>
      </c>
      <c r="BF11" s="50">
        <f t="shared" si="7"/>
        <v>0</v>
      </c>
      <c r="BG11" s="50">
        <v>0</v>
      </c>
      <c r="BH11" s="50">
        <v>0</v>
      </c>
      <c r="BI11" s="50">
        <v>0</v>
      </c>
      <c r="BJ11" s="50">
        <v>0</v>
      </c>
      <c r="BK11" s="50">
        <v>0</v>
      </c>
      <c r="BL11" s="50">
        <v>0</v>
      </c>
      <c r="BM11" s="50">
        <v>0</v>
      </c>
      <c r="BN11" s="50">
        <v>0</v>
      </c>
      <c r="BO11" s="50">
        <f t="shared" si="8"/>
        <v>0</v>
      </c>
      <c r="BP11" s="50">
        <v>0</v>
      </c>
      <c r="BQ11" s="50">
        <v>0</v>
      </c>
      <c r="BR11" s="50">
        <v>0</v>
      </c>
      <c r="BS11" s="50">
        <f t="shared" si="9"/>
        <v>0</v>
      </c>
      <c r="BT11" s="4">
        <v>0</v>
      </c>
      <c r="BU11" s="4">
        <v>0</v>
      </c>
      <c r="BV11" s="4">
        <v>0</v>
      </c>
      <c r="BW11" s="4">
        <v>0</v>
      </c>
      <c r="BX11" s="4">
        <f t="shared" si="10"/>
        <v>0</v>
      </c>
      <c r="BY11" s="4">
        <v>0</v>
      </c>
      <c r="BZ11" s="4">
        <v>0</v>
      </c>
      <c r="CA11" s="4">
        <v>0</v>
      </c>
      <c r="CB11" s="4">
        <f t="shared" si="11"/>
        <v>0</v>
      </c>
      <c r="CC11" s="4">
        <f t="shared" si="12"/>
        <v>0</v>
      </c>
      <c r="CD11" s="81">
        <f t="shared" si="13"/>
        <v>0</v>
      </c>
      <c r="CE11" s="83">
        <f t="shared" si="14"/>
        <v>0</v>
      </c>
      <c r="CF11" s="83">
        <f t="shared" si="15"/>
        <v>0</v>
      </c>
      <c r="CG11" s="83">
        <f t="shared" si="35"/>
        <v>0</v>
      </c>
      <c r="CH11" s="83">
        <f t="shared" si="16"/>
        <v>0</v>
      </c>
      <c r="CI11" s="44">
        <f t="shared" si="17"/>
        <v>0</v>
      </c>
      <c r="CJ11" s="66" t="str">
        <f t="shared" si="36"/>
        <v>-</v>
      </c>
      <c r="CK11" s="66" t="str">
        <f t="shared" si="37"/>
        <v>-</v>
      </c>
      <c r="CL11" s="148" t="str">
        <f t="shared" si="38"/>
        <v>-</v>
      </c>
      <c r="CM11" s="148" t="str">
        <f t="shared" si="39"/>
        <v>-</v>
      </c>
      <c r="CN11" s="148" t="str">
        <f t="shared" si="40"/>
        <v>-</v>
      </c>
      <c r="CO11" s="148" t="str">
        <f t="shared" si="41"/>
        <v>-</v>
      </c>
      <c r="CP11" s="148" t="str">
        <f t="shared" si="42"/>
        <v>-</v>
      </c>
      <c r="CQ11" s="148" t="str">
        <f t="shared" si="43"/>
        <v>-</v>
      </c>
      <c r="CR11" s="149" t="str">
        <f t="shared" si="44"/>
        <v>-</v>
      </c>
      <c r="CS11" s="83">
        <f t="shared" si="45"/>
        <v>0</v>
      </c>
      <c r="CT11" s="87">
        <f t="shared" si="18"/>
        <v>0</v>
      </c>
      <c r="CU11" s="87">
        <f t="shared" si="19"/>
        <v>0</v>
      </c>
      <c r="CV11" s="87">
        <f t="shared" si="20"/>
        <v>0</v>
      </c>
      <c r="CW11" s="87">
        <f t="shared" si="21"/>
        <v>0</v>
      </c>
      <c r="CX11" s="87">
        <f t="shared" si="22"/>
        <v>0</v>
      </c>
      <c r="CY11" s="87">
        <f t="shared" si="23"/>
        <v>0</v>
      </c>
      <c r="CZ11" s="87">
        <f t="shared" si="24"/>
        <v>0</v>
      </c>
      <c r="DA11" s="87">
        <f t="shared" si="25"/>
        <v>0</v>
      </c>
      <c r="DB11" s="87">
        <f t="shared" si="26"/>
        <v>0</v>
      </c>
      <c r="DC11" s="87">
        <f t="shared" si="27"/>
        <v>0</v>
      </c>
      <c r="DD11" s="87">
        <f t="shared" si="28"/>
        <v>0</v>
      </c>
      <c r="DE11" s="87">
        <f t="shared" si="29"/>
        <v>0</v>
      </c>
      <c r="DF11" s="87">
        <f t="shared" si="30"/>
        <v>0</v>
      </c>
      <c r="DG11" s="87">
        <f t="shared" si="31"/>
        <v>0</v>
      </c>
      <c r="DH11" s="87">
        <f t="shared" si="32"/>
        <v>0</v>
      </c>
      <c r="DI11" s="88">
        <f t="shared" si="33"/>
        <v>0</v>
      </c>
      <c r="DJ11" s="83">
        <f t="shared" si="34"/>
        <v>0</v>
      </c>
      <c r="DK11" s="151">
        <f t="shared" si="46"/>
        <v>0</v>
      </c>
      <c r="DL11" s="71"/>
      <c r="DM11" s="72"/>
    </row>
    <row r="12" spans="1:117" ht="12.75">
      <c r="A12" s="58" t="s">
        <v>7</v>
      </c>
      <c r="B12" s="49">
        <v>630</v>
      </c>
      <c r="C12" s="45">
        <v>1550894</v>
      </c>
      <c r="D12" s="46">
        <v>2461.74</v>
      </c>
      <c r="E12" s="46">
        <v>77.26</v>
      </c>
      <c r="F12" s="135"/>
      <c r="G12" s="141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50">
        <f t="shared" si="0"/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50">
        <f t="shared" si="1"/>
        <v>0</v>
      </c>
      <c r="X12" s="49">
        <v>0</v>
      </c>
      <c r="Y12" s="50">
        <f t="shared" si="2"/>
        <v>0</v>
      </c>
      <c r="Z12" s="49">
        <v>0</v>
      </c>
      <c r="AA12" s="49">
        <v>0</v>
      </c>
      <c r="AB12" s="49">
        <v>0</v>
      </c>
      <c r="AC12" s="49">
        <v>0</v>
      </c>
      <c r="AD12" s="49">
        <v>0</v>
      </c>
      <c r="AE12" s="50">
        <f t="shared" si="3"/>
        <v>0</v>
      </c>
      <c r="AF12" s="49">
        <v>0</v>
      </c>
      <c r="AG12" s="49">
        <v>0</v>
      </c>
      <c r="AH12" s="49">
        <v>0</v>
      </c>
      <c r="AI12" s="49">
        <v>0</v>
      </c>
      <c r="AJ12" s="49">
        <v>0</v>
      </c>
      <c r="AK12" s="49">
        <v>0</v>
      </c>
      <c r="AL12" s="49">
        <v>0</v>
      </c>
      <c r="AM12" s="49">
        <v>0</v>
      </c>
      <c r="AN12" s="45">
        <v>0</v>
      </c>
      <c r="AO12" s="45">
        <v>0</v>
      </c>
      <c r="AP12" s="45">
        <v>0</v>
      </c>
      <c r="AQ12" s="45">
        <v>0</v>
      </c>
      <c r="AR12" s="45">
        <v>0</v>
      </c>
      <c r="AS12" s="4">
        <f t="shared" si="4"/>
        <v>0</v>
      </c>
      <c r="AT12" s="45">
        <v>0</v>
      </c>
      <c r="AU12" s="4">
        <f t="shared" si="5"/>
        <v>0</v>
      </c>
      <c r="AV12" s="45">
        <v>0</v>
      </c>
      <c r="AW12" s="45">
        <v>0</v>
      </c>
      <c r="AX12" s="4">
        <f t="shared" si="6"/>
        <v>0</v>
      </c>
      <c r="AY12" s="49">
        <v>0</v>
      </c>
      <c r="AZ12" s="49">
        <v>0</v>
      </c>
      <c r="BA12" s="49">
        <v>0</v>
      </c>
      <c r="BB12" s="49">
        <v>0</v>
      </c>
      <c r="BC12" s="49">
        <v>0</v>
      </c>
      <c r="BD12" s="49">
        <v>0</v>
      </c>
      <c r="BE12" s="49">
        <v>0</v>
      </c>
      <c r="BF12" s="50">
        <f t="shared" si="7"/>
        <v>0</v>
      </c>
      <c r="BG12" s="49">
        <v>0</v>
      </c>
      <c r="BH12" s="49">
        <v>0</v>
      </c>
      <c r="BI12" s="49">
        <v>0</v>
      </c>
      <c r="BJ12" s="49">
        <v>0</v>
      </c>
      <c r="BK12" s="49">
        <v>0</v>
      </c>
      <c r="BL12" s="49">
        <v>0</v>
      </c>
      <c r="BM12" s="49">
        <v>0</v>
      </c>
      <c r="BN12" s="49">
        <v>0</v>
      </c>
      <c r="BO12" s="50">
        <f t="shared" si="8"/>
        <v>0</v>
      </c>
      <c r="BP12" s="49">
        <v>0</v>
      </c>
      <c r="BQ12" s="49">
        <v>0</v>
      </c>
      <c r="BR12" s="49">
        <v>0</v>
      </c>
      <c r="BS12" s="50">
        <f t="shared" si="9"/>
        <v>0</v>
      </c>
      <c r="BT12" s="45">
        <v>1568904</v>
      </c>
      <c r="BU12" s="45">
        <v>0</v>
      </c>
      <c r="BV12" s="45">
        <v>0</v>
      </c>
      <c r="BW12" s="45">
        <v>0</v>
      </c>
      <c r="BX12" s="4">
        <f t="shared" si="10"/>
        <v>1568904</v>
      </c>
      <c r="BY12" s="45">
        <v>0</v>
      </c>
      <c r="BZ12" s="45">
        <v>0</v>
      </c>
      <c r="CA12" s="45">
        <v>1568904</v>
      </c>
      <c r="CB12" s="4">
        <f t="shared" si="11"/>
        <v>1568904</v>
      </c>
      <c r="CC12" s="4">
        <f t="shared" si="12"/>
        <v>0</v>
      </c>
      <c r="CD12" s="81">
        <f t="shared" si="13"/>
        <v>0</v>
      </c>
      <c r="CE12" s="83">
        <f t="shared" si="14"/>
        <v>0</v>
      </c>
      <c r="CF12" s="83">
        <f t="shared" si="15"/>
        <v>0</v>
      </c>
      <c r="CG12" s="83">
        <f t="shared" si="35"/>
        <v>0</v>
      </c>
      <c r="CH12" s="83">
        <f t="shared" si="16"/>
        <v>0</v>
      </c>
      <c r="CI12" s="44">
        <f t="shared" si="17"/>
        <v>0</v>
      </c>
      <c r="CJ12" s="66" t="str">
        <f t="shared" si="36"/>
        <v>-</v>
      </c>
      <c r="CK12" s="66" t="str">
        <f t="shared" si="37"/>
        <v>-</v>
      </c>
      <c r="CL12" s="148" t="str">
        <f t="shared" si="38"/>
        <v>-</v>
      </c>
      <c r="CM12" s="148" t="str">
        <f t="shared" si="39"/>
        <v>-</v>
      </c>
      <c r="CN12" s="148" t="str">
        <f t="shared" si="40"/>
        <v>-</v>
      </c>
      <c r="CO12" s="148" t="str">
        <f t="shared" si="41"/>
        <v>-</v>
      </c>
      <c r="CP12" s="148" t="str">
        <f t="shared" si="42"/>
        <v>-</v>
      </c>
      <c r="CQ12" s="148" t="str">
        <f t="shared" si="43"/>
        <v>-</v>
      </c>
      <c r="CR12" s="149" t="str">
        <f t="shared" si="44"/>
        <v>-</v>
      </c>
      <c r="CS12" s="83">
        <f t="shared" si="45"/>
        <v>1568904</v>
      </c>
      <c r="CT12" s="87">
        <f t="shared" si="18"/>
        <v>0</v>
      </c>
      <c r="CU12" s="87">
        <f t="shared" si="19"/>
        <v>0</v>
      </c>
      <c r="CV12" s="87">
        <f t="shared" si="20"/>
        <v>0</v>
      </c>
      <c r="CW12" s="87">
        <f t="shared" si="21"/>
        <v>0</v>
      </c>
      <c r="CX12" s="87">
        <f t="shared" si="22"/>
        <v>0</v>
      </c>
      <c r="CY12" s="87">
        <f t="shared" si="23"/>
        <v>0</v>
      </c>
      <c r="CZ12" s="87">
        <f t="shared" si="24"/>
        <v>0</v>
      </c>
      <c r="DA12" s="87">
        <f t="shared" si="25"/>
        <v>0</v>
      </c>
      <c r="DB12" s="87">
        <f t="shared" si="26"/>
        <v>0</v>
      </c>
      <c r="DC12" s="87">
        <f t="shared" si="27"/>
        <v>0</v>
      </c>
      <c r="DD12" s="87">
        <f t="shared" si="28"/>
        <v>0</v>
      </c>
      <c r="DE12" s="87">
        <f t="shared" si="29"/>
        <v>0</v>
      </c>
      <c r="DF12" s="87">
        <f t="shared" si="30"/>
        <v>2490.3238095238094</v>
      </c>
      <c r="DG12" s="87">
        <f t="shared" si="31"/>
        <v>0</v>
      </c>
      <c r="DH12" s="87">
        <f t="shared" si="32"/>
        <v>0</v>
      </c>
      <c r="DI12" s="88">
        <f t="shared" si="33"/>
        <v>0</v>
      </c>
      <c r="DJ12" s="83">
        <f t="shared" si="34"/>
        <v>0</v>
      </c>
      <c r="DK12" s="151">
        <f t="shared" si="46"/>
        <v>1568904</v>
      </c>
      <c r="DL12" s="74"/>
      <c r="DM12" s="75"/>
    </row>
    <row r="13" spans="1:117" ht="12.75">
      <c r="A13" s="59" t="s">
        <v>8</v>
      </c>
      <c r="B13" s="50">
        <v>345</v>
      </c>
      <c r="C13" s="4">
        <v>661518</v>
      </c>
      <c r="D13" s="41">
        <v>1917.44</v>
      </c>
      <c r="E13" s="41">
        <v>60.17</v>
      </c>
      <c r="F13" s="11"/>
      <c r="G13" s="14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f t="shared" si="0"/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f t="shared" si="1"/>
        <v>0</v>
      </c>
      <c r="X13" s="50">
        <v>0</v>
      </c>
      <c r="Y13" s="50">
        <f t="shared" si="2"/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f t="shared" si="3"/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f t="shared" si="4"/>
        <v>0</v>
      </c>
      <c r="AT13" s="4">
        <v>0</v>
      </c>
      <c r="AU13" s="4">
        <f t="shared" si="5"/>
        <v>0</v>
      </c>
      <c r="AV13" s="4">
        <v>0</v>
      </c>
      <c r="AW13" s="4">
        <v>0</v>
      </c>
      <c r="AX13" s="4">
        <f t="shared" si="6"/>
        <v>0</v>
      </c>
      <c r="AY13" s="50">
        <v>0</v>
      </c>
      <c r="AZ13" s="50">
        <v>0</v>
      </c>
      <c r="BA13" s="50">
        <v>0</v>
      </c>
      <c r="BB13" s="50">
        <v>0</v>
      </c>
      <c r="BC13" s="50">
        <v>0</v>
      </c>
      <c r="BD13" s="50">
        <v>0</v>
      </c>
      <c r="BE13" s="50">
        <v>0</v>
      </c>
      <c r="BF13" s="50">
        <f t="shared" si="7"/>
        <v>0</v>
      </c>
      <c r="BG13" s="50">
        <v>0</v>
      </c>
      <c r="BH13" s="50">
        <v>0</v>
      </c>
      <c r="BI13" s="50">
        <v>0</v>
      </c>
      <c r="BJ13" s="50">
        <v>0</v>
      </c>
      <c r="BK13" s="50">
        <v>0</v>
      </c>
      <c r="BL13" s="50">
        <v>0</v>
      </c>
      <c r="BM13" s="50">
        <v>0</v>
      </c>
      <c r="BN13" s="50">
        <v>0</v>
      </c>
      <c r="BO13" s="50">
        <f t="shared" si="8"/>
        <v>0</v>
      </c>
      <c r="BP13" s="50">
        <v>0</v>
      </c>
      <c r="BQ13" s="50">
        <v>0</v>
      </c>
      <c r="BR13" s="50">
        <v>0</v>
      </c>
      <c r="BS13" s="50">
        <f t="shared" si="9"/>
        <v>0</v>
      </c>
      <c r="BT13" s="4">
        <v>0</v>
      </c>
      <c r="BU13" s="4">
        <v>0</v>
      </c>
      <c r="BV13" s="4">
        <v>0</v>
      </c>
      <c r="BW13" s="4">
        <v>0</v>
      </c>
      <c r="BX13" s="4">
        <f t="shared" si="10"/>
        <v>0</v>
      </c>
      <c r="BY13" s="4">
        <v>0</v>
      </c>
      <c r="BZ13" s="4">
        <v>0</v>
      </c>
      <c r="CA13" s="4">
        <v>0</v>
      </c>
      <c r="CB13" s="4">
        <f t="shared" si="11"/>
        <v>0</v>
      </c>
      <c r="CC13" s="4">
        <f t="shared" si="12"/>
        <v>0</v>
      </c>
      <c r="CD13" s="81">
        <f t="shared" si="13"/>
        <v>0</v>
      </c>
      <c r="CE13" s="83">
        <f t="shared" si="14"/>
        <v>0</v>
      </c>
      <c r="CF13" s="83">
        <f t="shared" si="15"/>
        <v>0</v>
      </c>
      <c r="CG13" s="83">
        <f t="shared" si="35"/>
        <v>0</v>
      </c>
      <c r="CH13" s="83">
        <f t="shared" si="16"/>
        <v>0</v>
      </c>
      <c r="CI13" s="44">
        <f t="shared" si="17"/>
        <v>0</v>
      </c>
      <c r="CJ13" s="66" t="str">
        <f t="shared" si="36"/>
        <v>-</v>
      </c>
      <c r="CK13" s="66" t="str">
        <f t="shared" si="37"/>
        <v>-</v>
      </c>
      <c r="CL13" s="148" t="str">
        <f t="shared" si="38"/>
        <v>-</v>
      </c>
      <c r="CM13" s="148" t="str">
        <f t="shared" si="39"/>
        <v>-</v>
      </c>
      <c r="CN13" s="148" t="str">
        <f t="shared" si="40"/>
        <v>-</v>
      </c>
      <c r="CO13" s="148" t="str">
        <f t="shared" si="41"/>
        <v>-</v>
      </c>
      <c r="CP13" s="148" t="str">
        <f t="shared" si="42"/>
        <v>-</v>
      </c>
      <c r="CQ13" s="148" t="str">
        <f t="shared" si="43"/>
        <v>-</v>
      </c>
      <c r="CR13" s="149" t="str">
        <f t="shared" si="44"/>
        <v>-</v>
      </c>
      <c r="CS13" s="83">
        <f t="shared" si="45"/>
        <v>0</v>
      </c>
      <c r="CT13" s="87">
        <f t="shared" si="18"/>
        <v>0</v>
      </c>
      <c r="CU13" s="87">
        <f t="shared" si="19"/>
        <v>0</v>
      </c>
      <c r="CV13" s="87">
        <f t="shared" si="20"/>
        <v>0</v>
      </c>
      <c r="CW13" s="87">
        <f t="shared" si="21"/>
        <v>0</v>
      </c>
      <c r="CX13" s="87">
        <f t="shared" si="22"/>
        <v>0</v>
      </c>
      <c r="CY13" s="87">
        <f t="shared" si="23"/>
        <v>0</v>
      </c>
      <c r="CZ13" s="87">
        <f t="shared" si="24"/>
        <v>0</v>
      </c>
      <c r="DA13" s="87">
        <f t="shared" si="25"/>
        <v>0</v>
      </c>
      <c r="DB13" s="87">
        <f t="shared" si="26"/>
        <v>0</v>
      </c>
      <c r="DC13" s="87">
        <f t="shared" si="27"/>
        <v>0</v>
      </c>
      <c r="DD13" s="87">
        <f t="shared" si="28"/>
        <v>0</v>
      </c>
      <c r="DE13" s="87">
        <f t="shared" si="29"/>
        <v>0</v>
      </c>
      <c r="DF13" s="87">
        <f t="shared" si="30"/>
        <v>0</v>
      </c>
      <c r="DG13" s="87">
        <f t="shared" si="31"/>
        <v>0</v>
      </c>
      <c r="DH13" s="87">
        <f t="shared" si="32"/>
        <v>0</v>
      </c>
      <c r="DI13" s="88">
        <f t="shared" si="33"/>
        <v>0</v>
      </c>
      <c r="DJ13" s="83">
        <f t="shared" si="34"/>
        <v>0</v>
      </c>
      <c r="DK13" s="151">
        <f t="shared" si="46"/>
        <v>0</v>
      </c>
      <c r="DL13" s="71"/>
      <c r="DM13" s="72"/>
    </row>
    <row r="14" spans="1:117" ht="12.75">
      <c r="A14" s="58" t="s">
        <v>33</v>
      </c>
      <c r="B14" s="49">
        <v>185</v>
      </c>
      <c r="C14" s="45">
        <v>444529</v>
      </c>
      <c r="D14" s="46">
        <v>2402.86</v>
      </c>
      <c r="E14" s="46">
        <v>75.41</v>
      </c>
      <c r="F14" s="135"/>
      <c r="G14" s="141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50">
        <f t="shared" si="0"/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50">
        <f t="shared" si="1"/>
        <v>0</v>
      </c>
      <c r="X14" s="49">
        <v>0</v>
      </c>
      <c r="Y14" s="50">
        <f t="shared" si="2"/>
        <v>0</v>
      </c>
      <c r="Z14" s="49">
        <v>0</v>
      </c>
      <c r="AA14" s="49">
        <v>0</v>
      </c>
      <c r="AB14" s="49">
        <v>0</v>
      </c>
      <c r="AC14" s="49">
        <v>0</v>
      </c>
      <c r="AD14" s="49">
        <v>0</v>
      </c>
      <c r="AE14" s="50">
        <f t="shared" si="3"/>
        <v>0</v>
      </c>
      <c r="AF14" s="49">
        <v>0</v>
      </c>
      <c r="AG14" s="49">
        <v>0</v>
      </c>
      <c r="AH14" s="49">
        <v>0</v>
      </c>
      <c r="AI14" s="49">
        <v>0</v>
      </c>
      <c r="AJ14" s="49">
        <v>0</v>
      </c>
      <c r="AK14" s="49">
        <v>0</v>
      </c>
      <c r="AL14" s="49">
        <v>0</v>
      </c>
      <c r="AM14" s="49">
        <v>0</v>
      </c>
      <c r="AN14" s="45">
        <v>0</v>
      </c>
      <c r="AO14" s="45">
        <v>0</v>
      </c>
      <c r="AP14" s="45">
        <v>0</v>
      </c>
      <c r="AQ14" s="45">
        <v>0</v>
      </c>
      <c r="AR14" s="45">
        <v>0</v>
      </c>
      <c r="AS14" s="4">
        <f t="shared" si="4"/>
        <v>0</v>
      </c>
      <c r="AT14" s="45">
        <v>0</v>
      </c>
      <c r="AU14" s="4">
        <f t="shared" si="5"/>
        <v>0</v>
      </c>
      <c r="AV14" s="45">
        <v>0</v>
      </c>
      <c r="AW14" s="45">
        <v>0</v>
      </c>
      <c r="AX14" s="4">
        <f t="shared" si="6"/>
        <v>0</v>
      </c>
      <c r="AY14" s="49">
        <v>0</v>
      </c>
      <c r="AZ14" s="49">
        <v>0</v>
      </c>
      <c r="BA14" s="49">
        <v>0</v>
      </c>
      <c r="BB14" s="49">
        <v>0</v>
      </c>
      <c r="BC14" s="49">
        <v>0</v>
      </c>
      <c r="BD14" s="49">
        <v>0</v>
      </c>
      <c r="BE14" s="49">
        <v>0</v>
      </c>
      <c r="BF14" s="50">
        <f t="shared" si="7"/>
        <v>0</v>
      </c>
      <c r="BG14" s="49">
        <v>0</v>
      </c>
      <c r="BH14" s="49">
        <v>0</v>
      </c>
      <c r="BI14" s="49">
        <v>0</v>
      </c>
      <c r="BJ14" s="49">
        <v>0</v>
      </c>
      <c r="BK14" s="49">
        <v>0</v>
      </c>
      <c r="BL14" s="49">
        <v>0</v>
      </c>
      <c r="BM14" s="49">
        <v>0</v>
      </c>
      <c r="BN14" s="49">
        <v>0</v>
      </c>
      <c r="BO14" s="50">
        <f t="shared" si="8"/>
        <v>0</v>
      </c>
      <c r="BP14" s="49">
        <v>0</v>
      </c>
      <c r="BQ14" s="49">
        <v>0</v>
      </c>
      <c r="BR14" s="49">
        <v>0</v>
      </c>
      <c r="BS14" s="50">
        <f t="shared" si="9"/>
        <v>0</v>
      </c>
      <c r="BT14" s="45">
        <v>0</v>
      </c>
      <c r="BU14" s="45">
        <v>0</v>
      </c>
      <c r="BV14" s="45">
        <v>0</v>
      </c>
      <c r="BW14" s="45">
        <v>0</v>
      </c>
      <c r="BX14" s="4">
        <f t="shared" si="10"/>
        <v>0</v>
      </c>
      <c r="BY14" s="45">
        <v>0</v>
      </c>
      <c r="BZ14" s="45">
        <v>0</v>
      </c>
      <c r="CA14" s="45">
        <v>0</v>
      </c>
      <c r="CB14" s="4">
        <f t="shared" si="11"/>
        <v>0</v>
      </c>
      <c r="CC14" s="4">
        <f t="shared" si="12"/>
        <v>0</v>
      </c>
      <c r="CD14" s="81">
        <f t="shared" si="13"/>
        <v>0</v>
      </c>
      <c r="CE14" s="83">
        <f t="shared" si="14"/>
        <v>0</v>
      </c>
      <c r="CF14" s="83">
        <f t="shared" si="15"/>
        <v>0</v>
      </c>
      <c r="CG14" s="83">
        <f t="shared" si="35"/>
        <v>0</v>
      </c>
      <c r="CH14" s="83">
        <f t="shared" si="16"/>
        <v>0</v>
      </c>
      <c r="CI14" s="44">
        <f t="shared" si="17"/>
        <v>0</v>
      </c>
      <c r="CJ14" s="66" t="str">
        <f t="shared" si="36"/>
        <v>-</v>
      </c>
      <c r="CK14" s="66" t="str">
        <f t="shared" si="37"/>
        <v>-</v>
      </c>
      <c r="CL14" s="148" t="str">
        <f t="shared" si="38"/>
        <v>-</v>
      </c>
      <c r="CM14" s="148" t="str">
        <f t="shared" si="39"/>
        <v>-</v>
      </c>
      <c r="CN14" s="148" t="str">
        <f t="shared" si="40"/>
        <v>-</v>
      </c>
      <c r="CO14" s="148" t="str">
        <f t="shared" si="41"/>
        <v>-</v>
      </c>
      <c r="CP14" s="148" t="str">
        <f t="shared" si="42"/>
        <v>-</v>
      </c>
      <c r="CQ14" s="148" t="str">
        <f t="shared" si="43"/>
        <v>-</v>
      </c>
      <c r="CR14" s="149" t="str">
        <f t="shared" si="44"/>
        <v>-</v>
      </c>
      <c r="CS14" s="83">
        <f t="shared" si="45"/>
        <v>0</v>
      </c>
      <c r="CT14" s="87">
        <f t="shared" si="18"/>
        <v>0</v>
      </c>
      <c r="CU14" s="87">
        <f t="shared" si="19"/>
        <v>0</v>
      </c>
      <c r="CV14" s="87">
        <f t="shared" si="20"/>
        <v>0</v>
      </c>
      <c r="CW14" s="87">
        <f t="shared" si="21"/>
        <v>0</v>
      </c>
      <c r="CX14" s="87">
        <f t="shared" si="22"/>
        <v>0</v>
      </c>
      <c r="CY14" s="87">
        <f t="shared" si="23"/>
        <v>0</v>
      </c>
      <c r="CZ14" s="87">
        <f t="shared" si="24"/>
        <v>0</v>
      </c>
      <c r="DA14" s="87">
        <f t="shared" si="25"/>
        <v>0</v>
      </c>
      <c r="DB14" s="87">
        <f t="shared" si="26"/>
        <v>0</v>
      </c>
      <c r="DC14" s="87">
        <f t="shared" si="27"/>
        <v>0</v>
      </c>
      <c r="DD14" s="87">
        <f t="shared" si="28"/>
        <v>0</v>
      </c>
      <c r="DE14" s="87">
        <f t="shared" si="29"/>
        <v>0</v>
      </c>
      <c r="DF14" s="87">
        <f t="shared" si="30"/>
        <v>0</v>
      </c>
      <c r="DG14" s="87">
        <f t="shared" si="31"/>
        <v>0</v>
      </c>
      <c r="DH14" s="87">
        <f t="shared" si="32"/>
        <v>0</v>
      </c>
      <c r="DI14" s="88">
        <f t="shared" si="33"/>
        <v>0</v>
      </c>
      <c r="DJ14" s="83">
        <f t="shared" si="34"/>
        <v>0</v>
      </c>
      <c r="DK14" s="151">
        <f t="shared" si="46"/>
        <v>0</v>
      </c>
      <c r="DL14" s="74"/>
      <c r="DM14" s="75"/>
    </row>
    <row r="15" spans="1:117" ht="12.75">
      <c r="A15" s="59" t="s">
        <v>9</v>
      </c>
      <c r="B15" s="50">
        <v>1175</v>
      </c>
      <c r="C15" s="4">
        <v>3092391</v>
      </c>
      <c r="D15" s="41">
        <v>2631.82</v>
      </c>
      <c r="E15" s="41">
        <v>82.59</v>
      </c>
      <c r="F15" s="11"/>
      <c r="G15" s="140">
        <f>SUM(G40:G42)</f>
        <v>886678.6</v>
      </c>
      <c r="H15" s="140">
        <f aca="true" t="shared" si="47" ref="H15:BU15">SUM(H40:H42)</f>
        <v>418228.54000000004</v>
      </c>
      <c r="I15" s="140">
        <f t="shared" si="47"/>
        <v>12916.05</v>
      </c>
      <c r="J15" s="140">
        <f t="shared" si="47"/>
        <v>300024</v>
      </c>
      <c r="K15" s="140">
        <f t="shared" si="47"/>
        <v>71280.65</v>
      </c>
      <c r="L15" s="140">
        <f t="shared" si="47"/>
        <v>280074.8</v>
      </c>
      <c r="M15" s="50">
        <f t="shared" si="0"/>
        <v>351355.44999999995</v>
      </c>
      <c r="N15" s="140">
        <f t="shared" si="47"/>
        <v>17831.1</v>
      </c>
      <c r="O15" s="140">
        <f t="shared" si="47"/>
        <v>654.8</v>
      </c>
      <c r="P15" s="140">
        <f t="shared" si="47"/>
        <v>23292</v>
      </c>
      <c r="Q15" s="140">
        <f t="shared" si="47"/>
        <v>0</v>
      </c>
      <c r="R15" s="140">
        <f t="shared" si="47"/>
        <v>0</v>
      </c>
      <c r="S15" s="140">
        <f t="shared" si="47"/>
        <v>0</v>
      </c>
      <c r="T15" s="140">
        <f t="shared" si="47"/>
        <v>0</v>
      </c>
      <c r="U15" s="140">
        <f t="shared" si="47"/>
        <v>0</v>
      </c>
      <c r="V15" s="140">
        <f t="shared" si="47"/>
        <v>0</v>
      </c>
      <c r="W15" s="50">
        <f>SUM(R15:V15)</f>
        <v>0</v>
      </c>
      <c r="X15" s="140">
        <f t="shared" si="47"/>
        <v>361390.10000000003</v>
      </c>
      <c r="Y15" s="50">
        <f>SUM(G15:X15)-M15-W15</f>
        <v>2372370.6399999997</v>
      </c>
      <c r="Z15" s="140">
        <f t="shared" si="47"/>
        <v>0</v>
      </c>
      <c r="AA15" s="140">
        <f t="shared" si="47"/>
        <v>0</v>
      </c>
      <c r="AB15" s="140">
        <f t="shared" si="47"/>
        <v>0</v>
      </c>
      <c r="AC15" s="140">
        <f t="shared" si="47"/>
        <v>0</v>
      </c>
      <c r="AD15" s="140">
        <f t="shared" si="47"/>
        <v>0</v>
      </c>
      <c r="AE15" s="50">
        <f>SUM(Z15:AD15)</f>
        <v>0</v>
      </c>
      <c r="AF15" s="140">
        <f t="shared" si="47"/>
        <v>1010223.6000000001</v>
      </c>
      <c r="AG15" s="140">
        <f t="shared" si="47"/>
        <v>228015.1</v>
      </c>
      <c r="AH15" s="140">
        <f t="shared" si="47"/>
        <v>0</v>
      </c>
      <c r="AI15" s="140">
        <f t="shared" si="47"/>
        <v>614631.65</v>
      </c>
      <c r="AJ15" s="140">
        <f t="shared" si="47"/>
        <v>0</v>
      </c>
      <c r="AK15" s="140">
        <f t="shared" si="47"/>
        <v>27355.1</v>
      </c>
      <c r="AL15" s="140">
        <f t="shared" si="47"/>
        <v>269540.48</v>
      </c>
      <c r="AM15" s="140">
        <f t="shared" si="47"/>
        <v>0</v>
      </c>
      <c r="AN15" s="140">
        <f t="shared" si="47"/>
        <v>0</v>
      </c>
      <c r="AO15" s="140">
        <f t="shared" si="47"/>
        <v>0</v>
      </c>
      <c r="AP15" s="140">
        <f t="shared" si="47"/>
        <v>0</v>
      </c>
      <c r="AQ15" s="140">
        <f t="shared" si="47"/>
        <v>0</v>
      </c>
      <c r="AR15" s="140">
        <f t="shared" si="47"/>
        <v>0</v>
      </c>
      <c r="AS15" s="4">
        <f>SUM(AN15:AR15)</f>
        <v>0</v>
      </c>
      <c r="AT15" s="140">
        <f t="shared" si="47"/>
        <v>361390.10000000003</v>
      </c>
      <c r="AU15" s="4">
        <f>SUM(Z15:AT15)-AE15-AH15-AS15</f>
        <v>2511156.0300000003</v>
      </c>
      <c r="AV15" s="140">
        <f t="shared" si="47"/>
        <v>368586.64</v>
      </c>
      <c r="AW15" s="140">
        <f t="shared" si="47"/>
        <v>229801.25</v>
      </c>
      <c r="AX15" s="4">
        <f>Y15-AU15+AV15-AW15</f>
        <v>-5.820766091346741E-10</v>
      </c>
      <c r="AY15" s="140">
        <f t="shared" si="47"/>
        <v>33409.5</v>
      </c>
      <c r="AZ15" s="140">
        <f t="shared" si="47"/>
        <v>454439.65</v>
      </c>
      <c r="BA15" s="140">
        <f t="shared" si="47"/>
        <v>15016.5</v>
      </c>
      <c r="BB15" s="140">
        <f t="shared" si="47"/>
        <v>0</v>
      </c>
      <c r="BC15" s="140">
        <f t="shared" si="47"/>
        <v>54024</v>
      </c>
      <c r="BD15" s="140">
        <f t="shared" si="47"/>
        <v>0</v>
      </c>
      <c r="BE15" s="140">
        <f t="shared" si="47"/>
        <v>0</v>
      </c>
      <c r="BF15" s="50">
        <f>SUM(AZ15:BE15)</f>
        <v>523480.15</v>
      </c>
      <c r="BG15" s="140">
        <f t="shared" si="47"/>
        <v>23011</v>
      </c>
      <c r="BH15" s="140">
        <f t="shared" si="47"/>
        <v>0</v>
      </c>
      <c r="BI15" s="140">
        <f t="shared" si="47"/>
        <v>0</v>
      </c>
      <c r="BJ15" s="140">
        <f t="shared" si="47"/>
        <v>0</v>
      </c>
      <c r="BK15" s="140">
        <f t="shared" si="47"/>
        <v>86000</v>
      </c>
      <c r="BL15" s="140">
        <f t="shared" si="47"/>
        <v>0</v>
      </c>
      <c r="BM15" s="140">
        <f t="shared" si="47"/>
        <v>85000</v>
      </c>
      <c r="BN15" s="140">
        <f t="shared" si="47"/>
        <v>0</v>
      </c>
      <c r="BO15" s="50">
        <f>SUM(BG15:BN15)</f>
        <v>194011</v>
      </c>
      <c r="BP15" s="140">
        <f t="shared" si="47"/>
        <v>105578.5</v>
      </c>
      <c r="BQ15" s="140">
        <f t="shared" si="47"/>
        <v>86000</v>
      </c>
      <c r="BR15" s="140">
        <f t="shared" si="47"/>
        <v>521047.65</v>
      </c>
      <c r="BS15" s="50">
        <f>+BF15-BO15+BP15+BQ15-BR15</f>
        <v>0</v>
      </c>
      <c r="BT15" s="140">
        <f t="shared" si="47"/>
        <v>4740302.149999999</v>
      </c>
      <c r="BU15" s="140">
        <f t="shared" si="47"/>
        <v>250303</v>
      </c>
      <c r="BV15" s="140">
        <f aca="true" t="shared" si="48" ref="BV15:CA15">SUM(BV40:BV42)</f>
        <v>0</v>
      </c>
      <c r="BW15" s="140">
        <f t="shared" si="48"/>
        <v>0</v>
      </c>
      <c r="BX15" s="4">
        <f>SUM(BT15:BW15)</f>
        <v>4990605.149999999</v>
      </c>
      <c r="BY15" s="140">
        <f t="shared" si="48"/>
        <v>245151.47</v>
      </c>
      <c r="BZ15" s="140">
        <f t="shared" si="48"/>
        <v>851285.05</v>
      </c>
      <c r="CA15" s="140">
        <f t="shared" si="48"/>
        <v>3894168.6300000004</v>
      </c>
      <c r="CB15" s="4">
        <f>SUM(BY15:CA15)</f>
        <v>4990605.15</v>
      </c>
      <c r="CC15" s="4">
        <f>BX15-CB15</f>
        <v>0</v>
      </c>
      <c r="CD15" s="81">
        <f>K15+L15+AV15-AW15</f>
        <v>490140.83999999997</v>
      </c>
      <c r="CE15" s="83">
        <f>CD15+W15-AS15</f>
        <v>490140.83999999997</v>
      </c>
      <c r="CF15" s="83">
        <f>BR15-BP15</f>
        <v>415469.15</v>
      </c>
      <c r="CG15" s="83">
        <f t="shared" si="35"/>
        <v>2149765.93</v>
      </c>
      <c r="CH15" s="83">
        <f>I15-AG15+AY15+AH15+BQ15</f>
        <v>-95689.55000000002</v>
      </c>
      <c r="CI15" s="44">
        <f>CH15+K15</f>
        <v>-24408.900000000023</v>
      </c>
      <c r="CJ15" s="66">
        <f t="shared" si="36"/>
        <v>1.1797286031947256</v>
      </c>
      <c r="CK15" s="66">
        <f t="shared" si="37"/>
        <v>1.1797286031947256</v>
      </c>
      <c r="CL15" s="148">
        <f t="shared" si="38"/>
        <v>0.2279973057345829</v>
      </c>
      <c r="CM15" s="148">
        <f t="shared" si="39"/>
        <v>0.2279973057345829</v>
      </c>
      <c r="CN15" s="148">
        <f t="shared" si="40"/>
        <v>-0.04451161341086097</v>
      </c>
      <c r="CO15" s="148">
        <f t="shared" si="41"/>
        <v>-0.01135421287470121</v>
      </c>
      <c r="CP15" s="148">
        <f t="shared" si="42"/>
        <v>0.583978252112972</v>
      </c>
      <c r="CQ15" s="148">
        <f t="shared" si="43"/>
        <v>0.11847361239587012</v>
      </c>
      <c r="CR15" s="149">
        <f t="shared" si="44"/>
        <v>9.171140850046285</v>
      </c>
      <c r="CS15" s="83">
        <f t="shared" si="45"/>
        <v>4495150.68</v>
      </c>
      <c r="CT15" s="87">
        <f>Y15-K15-L15-V15</f>
        <v>2021015.1899999997</v>
      </c>
      <c r="CU15" s="87">
        <f>AU15-AR15</f>
        <v>2511156.0300000003</v>
      </c>
      <c r="CV15" s="87">
        <f>CU15-CT15</f>
        <v>490140.84000000055</v>
      </c>
      <c r="CW15" s="87">
        <f>-V15+AR15</f>
        <v>0</v>
      </c>
      <c r="CX15" s="87">
        <f>CV15+CW15</f>
        <v>490140.84000000055</v>
      </c>
      <c r="CY15" s="87">
        <f>CX15-K15-L15</f>
        <v>138785.39000000054</v>
      </c>
      <c r="CZ15" s="87">
        <f>BR15-BP15</f>
        <v>415469.15</v>
      </c>
      <c r="DA15" s="87">
        <f>K15+L15</f>
        <v>351355.44999999995</v>
      </c>
      <c r="DB15" s="87">
        <f>-CZ15+DA15+CY15</f>
        <v>74671.69000000047</v>
      </c>
      <c r="DC15" s="87">
        <f>-BP15-DA15</f>
        <v>-456933.94999999995</v>
      </c>
      <c r="DD15" s="87">
        <f>DB15+DC15+BR15</f>
        <v>138785.39000000054</v>
      </c>
      <c r="DE15" s="87">
        <f>Z15+AA15+AB15</f>
        <v>0</v>
      </c>
      <c r="DF15" s="87">
        <f>CS15/B15</f>
        <v>3825.660153191489</v>
      </c>
      <c r="DG15" s="87">
        <f>CH15/B15</f>
        <v>-81.43791489361703</v>
      </c>
      <c r="DH15" s="87">
        <f>DE15/B15</f>
        <v>0</v>
      </c>
      <c r="DI15" s="88">
        <f>CZ15/B15</f>
        <v>353.5907659574468</v>
      </c>
      <c r="DJ15" s="83">
        <f>DB15/B15</f>
        <v>63.55037446808551</v>
      </c>
      <c r="DK15" s="151">
        <f t="shared" si="46"/>
        <v>3643865.6300000004</v>
      </c>
      <c r="DL15" s="71"/>
      <c r="DM15" s="72"/>
    </row>
    <row r="16" spans="1:117" ht="12.75">
      <c r="A16" s="58" t="s">
        <v>34</v>
      </c>
      <c r="B16" s="49">
        <v>592</v>
      </c>
      <c r="C16" s="45">
        <v>1187023</v>
      </c>
      <c r="D16" s="46">
        <v>2005.11</v>
      </c>
      <c r="E16" s="46">
        <v>62.93</v>
      </c>
      <c r="F16" s="135"/>
      <c r="G16" s="141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50">
        <f t="shared" si="0"/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50">
        <f aca="true" t="shared" si="49" ref="W16:W31">SUM(R16:V16)</f>
        <v>0</v>
      </c>
      <c r="X16" s="49">
        <v>0</v>
      </c>
      <c r="Y16" s="50">
        <f aca="true" t="shared" si="50" ref="Y16:Y31">SUM(G16:X16)-M16-W16</f>
        <v>0</v>
      </c>
      <c r="Z16" s="49">
        <v>0</v>
      </c>
      <c r="AA16" s="49">
        <v>0</v>
      </c>
      <c r="AB16" s="49">
        <v>0</v>
      </c>
      <c r="AC16" s="49">
        <v>0</v>
      </c>
      <c r="AD16" s="49">
        <v>0</v>
      </c>
      <c r="AE16" s="50">
        <f aca="true" t="shared" si="51" ref="AE16:AE31">SUM(Z16:AD16)</f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9">
        <v>0</v>
      </c>
      <c r="AN16" s="45">
        <v>0</v>
      </c>
      <c r="AO16" s="45">
        <v>0</v>
      </c>
      <c r="AP16" s="45">
        <v>0</v>
      </c>
      <c r="AQ16" s="45">
        <v>0</v>
      </c>
      <c r="AR16" s="45">
        <v>0</v>
      </c>
      <c r="AS16" s="4">
        <f aca="true" t="shared" si="52" ref="AS16:AS31">SUM(AN16:AR16)</f>
        <v>0</v>
      </c>
      <c r="AT16" s="45">
        <v>0</v>
      </c>
      <c r="AU16" s="4">
        <f aca="true" t="shared" si="53" ref="AU16:AU31">SUM(Z16:AT16)-AE16-AH16-AS16</f>
        <v>0</v>
      </c>
      <c r="AV16" s="45">
        <v>0</v>
      </c>
      <c r="AW16" s="45">
        <v>0</v>
      </c>
      <c r="AX16" s="4">
        <f aca="true" t="shared" si="54" ref="AX16:AX31">Y16-AU16+AV16-AW16</f>
        <v>0</v>
      </c>
      <c r="AY16" s="49">
        <v>0</v>
      </c>
      <c r="AZ16" s="49">
        <v>0</v>
      </c>
      <c r="BA16" s="49">
        <v>0</v>
      </c>
      <c r="BB16" s="49">
        <v>0</v>
      </c>
      <c r="BC16" s="49">
        <v>0</v>
      </c>
      <c r="BD16" s="49">
        <v>0</v>
      </c>
      <c r="BE16" s="49">
        <v>0</v>
      </c>
      <c r="BF16" s="50">
        <f aca="true" t="shared" si="55" ref="BF16:BF31">SUM(AZ16:BE16)</f>
        <v>0</v>
      </c>
      <c r="BG16" s="49">
        <v>0</v>
      </c>
      <c r="BH16" s="49">
        <v>0</v>
      </c>
      <c r="BI16" s="49">
        <v>0</v>
      </c>
      <c r="BJ16" s="49">
        <v>0</v>
      </c>
      <c r="BK16" s="49">
        <v>0</v>
      </c>
      <c r="BL16" s="49">
        <v>0</v>
      </c>
      <c r="BM16" s="49">
        <v>0</v>
      </c>
      <c r="BN16" s="49">
        <v>0</v>
      </c>
      <c r="BO16" s="50">
        <f aca="true" t="shared" si="56" ref="BO16:BO31">SUM(BG16:BN16)</f>
        <v>0</v>
      </c>
      <c r="BP16" s="49">
        <v>0</v>
      </c>
      <c r="BQ16" s="49">
        <v>0</v>
      </c>
      <c r="BR16" s="49">
        <v>0</v>
      </c>
      <c r="BS16" s="50">
        <f aca="true" t="shared" si="57" ref="BS16:BS31">+BF16-BO16+BP16+BQ16-BR16</f>
        <v>0</v>
      </c>
      <c r="BT16" s="45">
        <v>0</v>
      </c>
      <c r="BU16" s="45">
        <v>0</v>
      </c>
      <c r="BV16" s="45">
        <v>0</v>
      </c>
      <c r="BW16" s="45">
        <v>0</v>
      </c>
      <c r="BX16" s="4">
        <f aca="true" t="shared" si="58" ref="BX16:BX31">SUM(BT16:BW16)</f>
        <v>0</v>
      </c>
      <c r="BY16" s="45">
        <v>0</v>
      </c>
      <c r="BZ16" s="45">
        <v>0</v>
      </c>
      <c r="CA16" s="45">
        <v>0</v>
      </c>
      <c r="CB16" s="4">
        <f aca="true" t="shared" si="59" ref="CB16:CB31">SUM(BY16:CA16)</f>
        <v>0</v>
      </c>
      <c r="CC16" s="4">
        <f aca="true" t="shared" si="60" ref="CC16:CC31">BX16-CB16</f>
        <v>0</v>
      </c>
      <c r="CD16" s="81">
        <f aca="true" t="shared" si="61" ref="CD16:CD31">K16+L16+AV16-AW16</f>
        <v>0</v>
      </c>
      <c r="CE16" s="83">
        <f aca="true" t="shared" si="62" ref="CE16:CE31">CD16+W16-AS16</f>
        <v>0</v>
      </c>
      <c r="CF16" s="83">
        <f aca="true" t="shared" si="63" ref="CF16:CF31">BR16-BP16</f>
        <v>0</v>
      </c>
      <c r="CG16" s="83">
        <f t="shared" si="35"/>
        <v>0</v>
      </c>
      <c r="CH16" s="83">
        <f aca="true" t="shared" si="64" ref="CH16:CH31">I16-AG16+AY16+AH16+BQ16</f>
        <v>0</v>
      </c>
      <c r="CI16" s="44">
        <f aca="true" t="shared" si="65" ref="CI16:CI31">CH16+K16</f>
        <v>0</v>
      </c>
      <c r="CJ16" s="66" t="str">
        <f t="shared" si="36"/>
        <v>-</v>
      </c>
      <c r="CK16" s="66" t="str">
        <f t="shared" si="37"/>
        <v>-</v>
      </c>
      <c r="CL16" s="148" t="str">
        <f t="shared" si="38"/>
        <v>-</v>
      </c>
      <c r="CM16" s="148" t="str">
        <f t="shared" si="39"/>
        <v>-</v>
      </c>
      <c r="CN16" s="148" t="str">
        <f t="shared" si="40"/>
        <v>-</v>
      </c>
      <c r="CO16" s="148" t="str">
        <f t="shared" si="41"/>
        <v>-</v>
      </c>
      <c r="CP16" s="148" t="str">
        <f t="shared" si="42"/>
        <v>-</v>
      </c>
      <c r="CQ16" s="148" t="str">
        <f t="shared" si="43"/>
        <v>-</v>
      </c>
      <c r="CR16" s="149" t="str">
        <f t="shared" si="44"/>
        <v>-</v>
      </c>
      <c r="CS16" s="83">
        <f t="shared" si="45"/>
        <v>0</v>
      </c>
      <c r="CT16" s="87">
        <f aca="true" t="shared" si="66" ref="CT16:CT31">Y16-K16-L16-V16</f>
        <v>0</v>
      </c>
      <c r="CU16" s="87">
        <f aca="true" t="shared" si="67" ref="CU16:CU31">AU16-AR16</f>
        <v>0</v>
      </c>
      <c r="CV16" s="87">
        <f aca="true" t="shared" si="68" ref="CV16:CV31">CU16-CT16</f>
        <v>0</v>
      </c>
      <c r="CW16" s="87">
        <f aca="true" t="shared" si="69" ref="CW16:CW31">-V16+AR16</f>
        <v>0</v>
      </c>
      <c r="CX16" s="87">
        <f aca="true" t="shared" si="70" ref="CX16:CX31">CV16+CW16</f>
        <v>0</v>
      </c>
      <c r="CY16" s="87">
        <f aca="true" t="shared" si="71" ref="CY16:CY31">CX16-K16-L16</f>
        <v>0</v>
      </c>
      <c r="CZ16" s="87">
        <f aca="true" t="shared" si="72" ref="CZ16:CZ31">BR16-BP16</f>
        <v>0</v>
      </c>
      <c r="DA16" s="87">
        <f aca="true" t="shared" si="73" ref="DA16:DA31">K16+L16</f>
        <v>0</v>
      </c>
      <c r="DB16" s="87">
        <f aca="true" t="shared" si="74" ref="DB16:DB31">-CZ16+DA16+CY16</f>
        <v>0</v>
      </c>
      <c r="DC16" s="87">
        <f aca="true" t="shared" si="75" ref="DC16:DC31">-BP16-DA16</f>
        <v>0</v>
      </c>
      <c r="DD16" s="87">
        <f aca="true" t="shared" si="76" ref="DD16:DD31">DB16+DC16+BR16</f>
        <v>0</v>
      </c>
      <c r="DE16" s="87">
        <f aca="true" t="shared" si="77" ref="DE16:DE31">Z16+AA16+AB16</f>
        <v>0</v>
      </c>
      <c r="DF16" s="87">
        <f aca="true" t="shared" si="78" ref="DF16:DF31">CS16/B16</f>
        <v>0</v>
      </c>
      <c r="DG16" s="87">
        <f aca="true" t="shared" si="79" ref="DG16:DG31">CH16/B16</f>
        <v>0</v>
      </c>
      <c r="DH16" s="87">
        <f aca="true" t="shared" si="80" ref="DH16:DH31">DE16/B16</f>
        <v>0</v>
      </c>
      <c r="DI16" s="88">
        <f aca="true" t="shared" si="81" ref="DI16:DI31">CZ16/B16</f>
        <v>0</v>
      </c>
      <c r="DJ16" s="83">
        <f aca="true" t="shared" si="82" ref="DJ16:DJ31">DB16/B16</f>
        <v>0</v>
      </c>
      <c r="DK16" s="151">
        <f t="shared" si="46"/>
        <v>0</v>
      </c>
      <c r="DL16" s="74"/>
      <c r="DM16" s="75"/>
    </row>
    <row r="17" spans="1:117" ht="12.75">
      <c r="A17" s="59" t="s">
        <v>10</v>
      </c>
      <c r="B17" s="50">
        <v>380</v>
      </c>
      <c r="C17" s="4">
        <v>918924</v>
      </c>
      <c r="D17" s="41">
        <v>2418.22</v>
      </c>
      <c r="E17" s="41">
        <v>75.89</v>
      </c>
      <c r="F17" s="11"/>
      <c r="G17" s="14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f t="shared" si="0"/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f t="shared" si="49"/>
        <v>0</v>
      </c>
      <c r="X17" s="50">
        <v>0</v>
      </c>
      <c r="Y17" s="50">
        <f t="shared" si="50"/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f t="shared" si="51"/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f t="shared" si="52"/>
        <v>0</v>
      </c>
      <c r="AT17" s="4">
        <v>0</v>
      </c>
      <c r="AU17" s="4">
        <f t="shared" si="53"/>
        <v>0</v>
      </c>
      <c r="AV17" s="4">
        <v>0</v>
      </c>
      <c r="AW17" s="4">
        <v>0</v>
      </c>
      <c r="AX17" s="4">
        <f t="shared" si="54"/>
        <v>0</v>
      </c>
      <c r="AY17" s="50">
        <v>0</v>
      </c>
      <c r="AZ17" s="50">
        <v>0</v>
      </c>
      <c r="BA17" s="50">
        <v>0</v>
      </c>
      <c r="BB17" s="50">
        <v>0</v>
      </c>
      <c r="BC17" s="50">
        <v>0</v>
      </c>
      <c r="BD17" s="50">
        <v>0</v>
      </c>
      <c r="BE17" s="50">
        <v>0</v>
      </c>
      <c r="BF17" s="50">
        <f t="shared" si="55"/>
        <v>0</v>
      </c>
      <c r="BG17" s="50">
        <v>0</v>
      </c>
      <c r="BH17" s="50">
        <v>0</v>
      </c>
      <c r="BI17" s="50">
        <v>0</v>
      </c>
      <c r="BJ17" s="50">
        <v>0</v>
      </c>
      <c r="BK17" s="50">
        <v>0</v>
      </c>
      <c r="BL17" s="50">
        <v>0</v>
      </c>
      <c r="BM17" s="50">
        <v>0</v>
      </c>
      <c r="BN17" s="50">
        <v>0</v>
      </c>
      <c r="BO17" s="50">
        <f t="shared" si="56"/>
        <v>0</v>
      </c>
      <c r="BP17" s="50">
        <v>0</v>
      </c>
      <c r="BQ17" s="50">
        <v>0</v>
      </c>
      <c r="BR17" s="50">
        <v>0</v>
      </c>
      <c r="BS17" s="50">
        <f t="shared" si="57"/>
        <v>0</v>
      </c>
      <c r="BT17" s="4">
        <v>0</v>
      </c>
      <c r="BU17" s="4">
        <v>0</v>
      </c>
      <c r="BV17" s="4">
        <v>0</v>
      </c>
      <c r="BW17" s="4">
        <v>0</v>
      </c>
      <c r="BX17" s="4">
        <f t="shared" si="58"/>
        <v>0</v>
      </c>
      <c r="BY17" s="4">
        <v>0</v>
      </c>
      <c r="BZ17" s="4">
        <v>0</v>
      </c>
      <c r="CA17" s="4">
        <v>0</v>
      </c>
      <c r="CB17" s="4">
        <f t="shared" si="59"/>
        <v>0</v>
      </c>
      <c r="CC17" s="4">
        <f t="shared" si="60"/>
        <v>0</v>
      </c>
      <c r="CD17" s="81">
        <f t="shared" si="61"/>
        <v>0</v>
      </c>
      <c r="CE17" s="83">
        <f t="shared" si="62"/>
        <v>0</v>
      </c>
      <c r="CF17" s="83">
        <f t="shared" si="63"/>
        <v>0</v>
      </c>
      <c r="CG17" s="83">
        <f t="shared" si="35"/>
        <v>0</v>
      </c>
      <c r="CH17" s="83">
        <f t="shared" si="64"/>
        <v>0</v>
      </c>
      <c r="CI17" s="44">
        <f t="shared" si="65"/>
        <v>0</v>
      </c>
      <c r="CJ17" s="66" t="str">
        <f t="shared" si="36"/>
        <v>-</v>
      </c>
      <c r="CK17" s="66" t="str">
        <f t="shared" si="37"/>
        <v>-</v>
      </c>
      <c r="CL17" s="148" t="str">
        <f t="shared" si="38"/>
        <v>-</v>
      </c>
      <c r="CM17" s="148" t="str">
        <f t="shared" si="39"/>
        <v>-</v>
      </c>
      <c r="CN17" s="148" t="str">
        <f t="shared" si="40"/>
        <v>-</v>
      </c>
      <c r="CO17" s="148" t="str">
        <f t="shared" si="41"/>
        <v>-</v>
      </c>
      <c r="CP17" s="148" t="str">
        <f t="shared" si="42"/>
        <v>-</v>
      </c>
      <c r="CQ17" s="148" t="str">
        <f t="shared" si="43"/>
        <v>-</v>
      </c>
      <c r="CR17" s="149" t="str">
        <f t="shared" si="44"/>
        <v>-</v>
      </c>
      <c r="CS17" s="83">
        <f t="shared" si="45"/>
        <v>0</v>
      </c>
      <c r="CT17" s="87">
        <f t="shared" si="66"/>
        <v>0</v>
      </c>
      <c r="CU17" s="87">
        <f t="shared" si="67"/>
        <v>0</v>
      </c>
      <c r="CV17" s="87">
        <f t="shared" si="68"/>
        <v>0</v>
      </c>
      <c r="CW17" s="87">
        <f t="shared" si="69"/>
        <v>0</v>
      </c>
      <c r="CX17" s="87">
        <f t="shared" si="70"/>
        <v>0</v>
      </c>
      <c r="CY17" s="87">
        <f t="shared" si="71"/>
        <v>0</v>
      </c>
      <c r="CZ17" s="87">
        <f t="shared" si="72"/>
        <v>0</v>
      </c>
      <c r="DA17" s="87">
        <f t="shared" si="73"/>
        <v>0</v>
      </c>
      <c r="DB17" s="87">
        <f t="shared" si="74"/>
        <v>0</v>
      </c>
      <c r="DC17" s="87">
        <f t="shared" si="75"/>
        <v>0</v>
      </c>
      <c r="DD17" s="87">
        <f t="shared" si="76"/>
        <v>0</v>
      </c>
      <c r="DE17" s="87">
        <f t="shared" si="77"/>
        <v>0</v>
      </c>
      <c r="DF17" s="87">
        <f t="shared" si="78"/>
        <v>0</v>
      </c>
      <c r="DG17" s="87">
        <f t="shared" si="79"/>
        <v>0</v>
      </c>
      <c r="DH17" s="87">
        <f t="shared" si="80"/>
        <v>0</v>
      </c>
      <c r="DI17" s="88">
        <f t="shared" si="81"/>
        <v>0</v>
      </c>
      <c r="DJ17" s="83">
        <f t="shared" si="82"/>
        <v>0</v>
      </c>
      <c r="DK17" s="151">
        <f t="shared" si="46"/>
        <v>0</v>
      </c>
      <c r="DL17" s="71"/>
      <c r="DM17" s="72"/>
    </row>
    <row r="18" spans="1:117" ht="12.75">
      <c r="A18" s="58" t="s">
        <v>11</v>
      </c>
      <c r="B18" s="49">
        <v>1046</v>
      </c>
      <c r="C18" s="45">
        <v>6420699</v>
      </c>
      <c r="D18" s="46">
        <v>6138.44</v>
      </c>
      <c r="E18" s="46">
        <v>192.64</v>
      </c>
      <c r="F18" s="135"/>
      <c r="G18" s="141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50">
        <f t="shared" si="0"/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9">
        <v>0</v>
      </c>
      <c r="W18" s="50">
        <f t="shared" si="49"/>
        <v>0</v>
      </c>
      <c r="X18" s="49">
        <v>0</v>
      </c>
      <c r="Y18" s="50">
        <f t="shared" si="50"/>
        <v>0</v>
      </c>
      <c r="Z18" s="49">
        <v>0</v>
      </c>
      <c r="AA18" s="49">
        <v>0</v>
      </c>
      <c r="AB18" s="49">
        <v>0</v>
      </c>
      <c r="AC18" s="49">
        <v>0</v>
      </c>
      <c r="AD18" s="49">
        <v>0</v>
      </c>
      <c r="AE18" s="50">
        <f t="shared" si="51"/>
        <v>0</v>
      </c>
      <c r="AF18" s="49">
        <v>0</v>
      </c>
      <c r="AG18" s="49">
        <v>0</v>
      </c>
      <c r="AH18" s="49">
        <v>0</v>
      </c>
      <c r="AI18" s="49">
        <v>0</v>
      </c>
      <c r="AJ18" s="49">
        <v>0</v>
      </c>
      <c r="AK18" s="49">
        <v>0</v>
      </c>
      <c r="AL18" s="49">
        <v>0</v>
      </c>
      <c r="AM18" s="49">
        <v>0</v>
      </c>
      <c r="AN18" s="45">
        <v>0</v>
      </c>
      <c r="AO18" s="45">
        <v>0</v>
      </c>
      <c r="AP18" s="45">
        <v>0</v>
      </c>
      <c r="AQ18" s="45">
        <v>0</v>
      </c>
      <c r="AR18" s="45">
        <v>0</v>
      </c>
      <c r="AS18" s="4">
        <f t="shared" si="52"/>
        <v>0</v>
      </c>
      <c r="AT18" s="45">
        <v>0</v>
      </c>
      <c r="AU18" s="4">
        <f t="shared" si="53"/>
        <v>0</v>
      </c>
      <c r="AV18" s="45">
        <v>0</v>
      </c>
      <c r="AW18" s="45">
        <v>0</v>
      </c>
      <c r="AX18" s="4">
        <f t="shared" si="54"/>
        <v>0</v>
      </c>
      <c r="AY18" s="49">
        <v>0</v>
      </c>
      <c r="AZ18" s="49">
        <v>0</v>
      </c>
      <c r="BA18" s="49">
        <v>0</v>
      </c>
      <c r="BB18" s="49">
        <v>0</v>
      </c>
      <c r="BC18" s="49">
        <v>0</v>
      </c>
      <c r="BD18" s="49">
        <v>0</v>
      </c>
      <c r="BE18" s="49">
        <v>0</v>
      </c>
      <c r="BF18" s="50">
        <f t="shared" si="55"/>
        <v>0</v>
      </c>
      <c r="BG18" s="49">
        <v>0</v>
      </c>
      <c r="BH18" s="49">
        <v>0</v>
      </c>
      <c r="BI18" s="49">
        <v>0</v>
      </c>
      <c r="BJ18" s="49">
        <v>0</v>
      </c>
      <c r="BK18" s="49">
        <v>0</v>
      </c>
      <c r="BL18" s="49">
        <v>0</v>
      </c>
      <c r="BM18" s="49">
        <v>0</v>
      </c>
      <c r="BN18" s="49">
        <v>0</v>
      </c>
      <c r="BO18" s="50">
        <f t="shared" si="56"/>
        <v>0</v>
      </c>
      <c r="BP18" s="49">
        <v>0</v>
      </c>
      <c r="BQ18" s="49">
        <v>0</v>
      </c>
      <c r="BR18" s="49">
        <v>0</v>
      </c>
      <c r="BS18" s="50">
        <f t="shared" si="57"/>
        <v>0</v>
      </c>
      <c r="BT18" s="45">
        <v>0</v>
      </c>
      <c r="BU18" s="45">
        <v>0</v>
      </c>
      <c r="BV18" s="45">
        <v>0</v>
      </c>
      <c r="BW18" s="45">
        <v>0</v>
      </c>
      <c r="BX18" s="4">
        <f t="shared" si="58"/>
        <v>0</v>
      </c>
      <c r="BY18" s="45">
        <v>0</v>
      </c>
      <c r="BZ18" s="45">
        <v>0</v>
      </c>
      <c r="CA18" s="45">
        <v>0</v>
      </c>
      <c r="CB18" s="4">
        <f t="shared" si="59"/>
        <v>0</v>
      </c>
      <c r="CC18" s="4">
        <f t="shared" si="60"/>
        <v>0</v>
      </c>
      <c r="CD18" s="81">
        <f t="shared" si="61"/>
        <v>0</v>
      </c>
      <c r="CE18" s="83">
        <f t="shared" si="62"/>
        <v>0</v>
      </c>
      <c r="CF18" s="83">
        <f t="shared" si="63"/>
        <v>0</v>
      </c>
      <c r="CG18" s="83">
        <f t="shared" si="35"/>
        <v>0</v>
      </c>
      <c r="CH18" s="83">
        <f t="shared" si="64"/>
        <v>0</v>
      </c>
      <c r="CI18" s="44">
        <f t="shared" si="65"/>
        <v>0</v>
      </c>
      <c r="CJ18" s="66" t="str">
        <f t="shared" si="36"/>
        <v>-</v>
      </c>
      <c r="CK18" s="66" t="str">
        <f t="shared" si="37"/>
        <v>-</v>
      </c>
      <c r="CL18" s="148" t="str">
        <f t="shared" si="38"/>
        <v>-</v>
      </c>
      <c r="CM18" s="148" t="str">
        <f t="shared" si="39"/>
        <v>-</v>
      </c>
      <c r="CN18" s="148" t="str">
        <f t="shared" si="40"/>
        <v>-</v>
      </c>
      <c r="CO18" s="148" t="str">
        <f t="shared" si="41"/>
        <v>-</v>
      </c>
      <c r="CP18" s="148" t="str">
        <f t="shared" si="42"/>
        <v>-</v>
      </c>
      <c r="CQ18" s="148" t="str">
        <f t="shared" si="43"/>
        <v>-</v>
      </c>
      <c r="CR18" s="149" t="str">
        <f t="shared" si="44"/>
        <v>-</v>
      </c>
      <c r="CS18" s="83">
        <f t="shared" si="45"/>
        <v>0</v>
      </c>
      <c r="CT18" s="87">
        <f t="shared" si="66"/>
        <v>0</v>
      </c>
      <c r="CU18" s="87">
        <f t="shared" si="67"/>
        <v>0</v>
      </c>
      <c r="CV18" s="87">
        <f t="shared" si="68"/>
        <v>0</v>
      </c>
      <c r="CW18" s="87">
        <f t="shared" si="69"/>
        <v>0</v>
      </c>
      <c r="CX18" s="87">
        <f t="shared" si="70"/>
        <v>0</v>
      </c>
      <c r="CY18" s="87">
        <f t="shared" si="71"/>
        <v>0</v>
      </c>
      <c r="CZ18" s="87">
        <f t="shared" si="72"/>
        <v>0</v>
      </c>
      <c r="DA18" s="87">
        <f t="shared" si="73"/>
        <v>0</v>
      </c>
      <c r="DB18" s="87">
        <f t="shared" si="74"/>
        <v>0</v>
      </c>
      <c r="DC18" s="87">
        <f t="shared" si="75"/>
        <v>0</v>
      </c>
      <c r="DD18" s="87">
        <f t="shared" si="76"/>
        <v>0</v>
      </c>
      <c r="DE18" s="87">
        <f t="shared" si="77"/>
        <v>0</v>
      </c>
      <c r="DF18" s="87">
        <f t="shared" si="78"/>
        <v>0</v>
      </c>
      <c r="DG18" s="87">
        <f t="shared" si="79"/>
        <v>0</v>
      </c>
      <c r="DH18" s="87">
        <f t="shared" si="80"/>
        <v>0</v>
      </c>
      <c r="DI18" s="88">
        <f t="shared" si="81"/>
        <v>0</v>
      </c>
      <c r="DJ18" s="83">
        <f t="shared" si="82"/>
        <v>0</v>
      </c>
      <c r="DK18" s="151">
        <f t="shared" si="46"/>
        <v>0</v>
      </c>
      <c r="DL18" s="74"/>
      <c r="DM18" s="75"/>
    </row>
    <row r="19" spans="1:117" ht="12.75">
      <c r="A19" s="59" t="s">
        <v>35</v>
      </c>
      <c r="B19" s="50">
        <v>2958</v>
      </c>
      <c r="C19" s="4">
        <v>9501172</v>
      </c>
      <c r="D19" s="41">
        <v>3212.03</v>
      </c>
      <c r="E19" s="41">
        <v>100.8</v>
      </c>
      <c r="F19" s="11"/>
      <c r="G19" s="140">
        <v>290944.45</v>
      </c>
      <c r="H19" s="50">
        <v>259566.85</v>
      </c>
      <c r="I19" s="50">
        <v>26071.6</v>
      </c>
      <c r="J19" s="50">
        <v>353860.75</v>
      </c>
      <c r="K19" s="50">
        <v>29547</v>
      </c>
      <c r="L19" s="50">
        <v>0</v>
      </c>
      <c r="M19" s="50">
        <f t="shared" si="0"/>
        <v>29547</v>
      </c>
      <c r="N19" s="50">
        <v>0</v>
      </c>
      <c r="O19" s="50">
        <v>0</v>
      </c>
      <c r="P19" s="50">
        <v>53251.35</v>
      </c>
      <c r="Q19" s="50">
        <v>0</v>
      </c>
      <c r="R19" s="50">
        <v>0</v>
      </c>
      <c r="S19" s="50">
        <v>9375</v>
      </c>
      <c r="T19" s="50">
        <v>0</v>
      </c>
      <c r="U19" s="50">
        <v>0</v>
      </c>
      <c r="V19" s="50">
        <v>0</v>
      </c>
      <c r="W19" s="50">
        <f t="shared" si="49"/>
        <v>9375</v>
      </c>
      <c r="X19" s="50">
        <v>36279.7</v>
      </c>
      <c r="Y19" s="50">
        <f t="shared" si="50"/>
        <v>1058896.7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f t="shared" si="51"/>
        <v>0</v>
      </c>
      <c r="AF19" s="50">
        <v>15000</v>
      </c>
      <c r="AG19" s="50">
        <v>284371.2</v>
      </c>
      <c r="AH19" s="50">
        <v>14755.5</v>
      </c>
      <c r="AI19" s="50">
        <v>108981.85</v>
      </c>
      <c r="AJ19" s="50">
        <v>0</v>
      </c>
      <c r="AK19" s="50">
        <v>0</v>
      </c>
      <c r="AL19" s="50">
        <v>199639.35</v>
      </c>
      <c r="AM19" s="50">
        <v>0</v>
      </c>
      <c r="AN19" s="4">
        <v>0</v>
      </c>
      <c r="AO19" s="4">
        <v>48388.8</v>
      </c>
      <c r="AP19" s="4">
        <v>0</v>
      </c>
      <c r="AQ19" s="4">
        <v>0</v>
      </c>
      <c r="AR19" s="4">
        <v>0</v>
      </c>
      <c r="AS19" s="4">
        <f t="shared" si="52"/>
        <v>48388.8</v>
      </c>
      <c r="AT19" s="4">
        <v>36279.7</v>
      </c>
      <c r="AU19" s="4">
        <f t="shared" si="53"/>
        <v>692660.9</v>
      </c>
      <c r="AV19" s="4">
        <v>0</v>
      </c>
      <c r="AW19" s="4">
        <v>366235.8</v>
      </c>
      <c r="AX19" s="4">
        <f t="shared" si="54"/>
        <v>0</v>
      </c>
      <c r="AY19" s="50">
        <v>46295.65</v>
      </c>
      <c r="AZ19" s="50">
        <v>154505.1</v>
      </c>
      <c r="BA19" s="50">
        <v>0</v>
      </c>
      <c r="BB19" s="50">
        <v>0</v>
      </c>
      <c r="BC19" s="50">
        <v>0</v>
      </c>
      <c r="BD19" s="50">
        <v>0</v>
      </c>
      <c r="BE19" s="50">
        <v>0</v>
      </c>
      <c r="BF19" s="50">
        <f t="shared" si="55"/>
        <v>154505.1</v>
      </c>
      <c r="BG19" s="50">
        <v>0</v>
      </c>
      <c r="BH19" s="50">
        <v>0</v>
      </c>
      <c r="BI19" s="50">
        <v>0</v>
      </c>
      <c r="BJ19" s="50">
        <v>0</v>
      </c>
      <c r="BK19" s="50">
        <v>0</v>
      </c>
      <c r="BL19" s="50">
        <v>10600</v>
      </c>
      <c r="BM19" s="50">
        <v>35590.7</v>
      </c>
      <c r="BN19" s="50">
        <v>0</v>
      </c>
      <c r="BO19" s="50">
        <f t="shared" si="56"/>
        <v>46190.7</v>
      </c>
      <c r="BP19" s="50">
        <v>46190.7</v>
      </c>
      <c r="BQ19" s="50">
        <v>0</v>
      </c>
      <c r="BR19" s="50">
        <v>154505.1</v>
      </c>
      <c r="BS19" s="50">
        <f t="shared" si="57"/>
        <v>0</v>
      </c>
      <c r="BT19" s="4">
        <v>4941977.95</v>
      </c>
      <c r="BU19" s="4">
        <v>226657.75</v>
      </c>
      <c r="BV19" s="4">
        <v>0</v>
      </c>
      <c r="BW19" s="4">
        <v>0</v>
      </c>
      <c r="BX19" s="4">
        <f t="shared" si="58"/>
        <v>5168635.7</v>
      </c>
      <c r="BY19" s="4">
        <v>333139.2</v>
      </c>
      <c r="BZ19" s="4">
        <v>642488.45</v>
      </c>
      <c r="CA19" s="4">
        <v>4193008.05</v>
      </c>
      <c r="CB19" s="4">
        <f t="shared" si="59"/>
        <v>5168635.699999999</v>
      </c>
      <c r="CC19" s="4">
        <f t="shared" si="60"/>
        <v>0</v>
      </c>
      <c r="CD19" s="81">
        <f t="shared" si="61"/>
        <v>-336688.8</v>
      </c>
      <c r="CE19" s="83">
        <f t="shared" si="62"/>
        <v>-375702.6</v>
      </c>
      <c r="CF19" s="83">
        <f t="shared" si="63"/>
        <v>108314.40000000001</v>
      </c>
      <c r="CG19" s="83">
        <f t="shared" si="35"/>
        <v>607992.4</v>
      </c>
      <c r="CH19" s="83">
        <f t="shared" si="64"/>
        <v>-197248.45</v>
      </c>
      <c r="CI19" s="44">
        <f t="shared" si="65"/>
        <v>-167701.45</v>
      </c>
      <c r="CJ19" s="66">
        <f t="shared" si="36"/>
        <v>-3.1084398750304665</v>
      </c>
      <c r="CK19" s="66">
        <f t="shared" si="37"/>
        <v>-3.468630209833595</v>
      </c>
      <c r="CL19" s="148">
        <f t="shared" si="38"/>
        <v>-0.5537713958266584</v>
      </c>
      <c r="CM19" s="148">
        <f t="shared" si="39"/>
        <v>-0.6179396321401386</v>
      </c>
      <c r="CN19" s="148">
        <f t="shared" si="40"/>
        <v>-0.32442584808625896</v>
      </c>
      <c r="CO19" s="148">
        <f t="shared" si="41"/>
        <v>-0.27582820114198797</v>
      </c>
      <c r="CP19" s="148">
        <f t="shared" si="42"/>
        <v>0.11532573069000478</v>
      </c>
      <c r="CQ19" s="148">
        <f t="shared" si="43"/>
        <v>0.11532573069000478</v>
      </c>
      <c r="CR19" s="149">
        <f t="shared" si="44"/>
        <v>-12.267252741929388</v>
      </c>
      <c r="CS19" s="83">
        <f t="shared" si="45"/>
        <v>4608838.75</v>
      </c>
      <c r="CT19" s="87">
        <f t="shared" si="66"/>
        <v>1029349.7</v>
      </c>
      <c r="CU19" s="87">
        <f t="shared" si="67"/>
        <v>692660.9</v>
      </c>
      <c r="CV19" s="87">
        <f t="shared" si="68"/>
        <v>-336688.79999999993</v>
      </c>
      <c r="CW19" s="87">
        <f t="shared" si="69"/>
        <v>0</v>
      </c>
      <c r="CX19" s="87">
        <f t="shared" si="70"/>
        <v>-336688.79999999993</v>
      </c>
      <c r="CY19" s="87">
        <f t="shared" si="71"/>
        <v>-366235.79999999993</v>
      </c>
      <c r="CZ19" s="87">
        <f t="shared" si="72"/>
        <v>108314.40000000001</v>
      </c>
      <c r="DA19" s="87">
        <f t="shared" si="73"/>
        <v>29547</v>
      </c>
      <c r="DB19" s="87">
        <f t="shared" si="74"/>
        <v>-445003.19999999995</v>
      </c>
      <c r="DC19" s="87">
        <f t="shared" si="75"/>
        <v>-75737.7</v>
      </c>
      <c r="DD19" s="87">
        <f t="shared" si="76"/>
        <v>-366235.79999999993</v>
      </c>
      <c r="DE19" s="87">
        <f t="shared" si="77"/>
        <v>0</v>
      </c>
      <c r="DF19" s="87">
        <f t="shared" si="78"/>
        <v>1558.0928837052063</v>
      </c>
      <c r="DG19" s="87">
        <f t="shared" si="79"/>
        <v>-66.6830459770115</v>
      </c>
      <c r="DH19" s="87">
        <f t="shared" si="80"/>
        <v>0</v>
      </c>
      <c r="DI19" s="88">
        <f t="shared" si="81"/>
        <v>36.61744421906694</v>
      </c>
      <c r="DJ19" s="83">
        <f t="shared" si="82"/>
        <v>-150.44056795131846</v>
      </c>
      <c r="DK19" s="151">
        <f t="shared" si="46"/>
        <v>3966350.3</v>
      </c>
      <c r="DL19" s="71"/>
      <c r="DM19" s="72"/>
    </row>
    <row r="20" spans="1:117" ht="12.75">
      <c r="A20" s="58" t="s">
        <v>12</v>
      </c>
      <c r="B20" s="49">
        <v>436</v>
      </c>
      <c r="C20" s="45">
        <v>1229517</v>
      </c>
      <c r="D20" s="46">
        <v>2819.99</v>
      </c>
      <c r="E20" s="46">
        <v>88.5</v>
      </c>
      <c r="F20" s="135"/>
      <c r="G20" s="141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50">
        <f t="shared" si="0"/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49">
        <v>0</v>
      </c>
      <c r="W20" s="50">
        <f t="shared" si="49"/>
        <v>0</v>
      </c>
      <c r="X20" s="49">
        <v>0</v>
      </c>
      <c r="Y20" s="50">
        <f t="shared" si="50"/>
        <v>0</v>
      </c>
      <c r="Z20" s="49">
        <v>0</v>
      </c>
      <c r="AA20" s="49">
        <v>0</v>
      </c>
      <c r="AB20" s="49">
        <v>0</v>
      </c>
      <c r="AC20" s="49">
        <v>0</v>
      </c>
      <c r="AD20" s="49">
        <v>0</v>
      </c>
      <c r="AE20" s="50">
        <f t="shared" si="51"/>
        <v>0</v>
      </c>
      <c r="AF20" s="49">
        <v>0</v>
      </c>
      <c r="AG20" s="49">
        <v>0</v>
      </c>
      <c r="AH20" s="49">
        <v>0</v>
      </c>
      <c r="AI20" s="49">
        <v>0</v>
      </c>
      <c r="AJ20" s="49">
        <v>0</v>
      </c>
      <c r="AK20" s="49">
        <v>0</v>
      </c>
      <c r="AL20" s="49">
        <v>0</v>
      </c>
      <c r="AM20" s="49">
        <v>0</v>
      </c>
      <c r="AN20" s="45">
        <v>0</v>
      </c>
      <c r="AO20" s="45">
        <v>0</v>
      </c>
      <c r="AP20" s="45">
        <v>0</v>
      </c>
      <c r="AQ20" s="45">
        <v>0</v>
      </c>
      <c r="AR20" s="45">
        <v>0</v>
      </c>
      <c r="AS20" s="4">
        <f t="shared" si="52"/>
        <v>0</v>
      </c>
      <c r="AT20" s="45">
        <v>0</v>
      </c>
      <c r="AU20" s="4">
        <f t="shared" si="53"/>
        <v>0</v>
      </c>
      <c r="AV20" s="45">
        <v>0</v>
      </c>
      <c r="AW20" s="45">
        <v>0</v>
      </c>
      <c r="AX20" s="4">
        <f t="shared" si="54"/>
        <v>0</v>
      </c>
      <c r="AY20" s="49">
        <v>0</v>
      </c>
      <c r="AZ20" s="49">
        <v>0</v>
      </c>
      <c r="BA20" s="49">
        <v>0</v>
      </c>
      <c r="BB20" s="49">
        <v>0</v>
      </c>
      <c r="BC20" s="49">
        <v>0</v>
      </c>
      <c r="BD20" s="49">
        <v>0</v>
      </c>
      <c r="BE20" s="49">
        <v>0</v>
      </c>
      <c r="BF20" s="50">
        <f t="shared" si="55"/>
        <v>0</v>
      </c>
      <c r="BG20" s="49">
        <v>0</v>
      </c>
      <c r="BH20" s="49">
        <v>0</v>
      </c>
      <c r="BI20" s="49">
        <v>0</v>
      </c>
      <c r="BJ20" s="49">
        <v>0</v>
      </c>
      <c r="BK20" s="49">
        <v>0</v>
      </c>
      <c r="BL20" s="49">
        <v>0</v>
      </c>
      <c r="BM20" s="49">
        <v>0</v>
      </c>
      <c r="BN20" s="49">
        <v>0</v>
      </c>
      <c r="BO20" s="50">
        <f t="shared" si="56"/>
        <v>0</v>
      </c>
      <c r="BP20" s="49">
        <v>0</v>
      </c>
      <c r="BQ20" s="49">
        <v>0</v>
      </c>
      <c r="BR20" s="49">
        <v>0</v>
      </c>
      <c r="BS20" s="50">
        <f t="shared" si="57"/>
        <v>0</v>
      </c>
      <c r="BT20" s="45">
        <v>0</v>
      </c>
      <c r="BU20" s="45">
        <v>0</v>
      </c>
      <c r="BV20" s="45">
        <v>0</v>
      </c>
      <c r="BW20" s="45">
        <v>0</v>
      </c>
      <c r="BX20" s="4">
        <f t="shared" si="58"/>
        <v>0</v>
      </c>
      <c r="BY20" s="45">
        <v>0</v>
      </c>
      <c r="BZ20" s="45">
        <v>0</v>
      </c>
      <c r="CA20" s="45">
        <v>0</v>
      </c>
      <c r="CB20" s="4">
        <f t="shared" si="59"/>
        <v>0</v>
      </c>
      <c r="CC20" s="4">
        <f t="shared" si="60"/>
        <v>0</v>
      </c>
      <c r="CD20" s="81">
        <f t="shared" si="61"/>
        <v>0</v>
      </c>
      <c r="CE20" s="83">
        <f t="shared" si="62"/>
        <v>0</v>
      </c>
      <c r="CF20" s="83">
        <f t="shared" si="63"/>
        <v>0</v>
      </c>
      <c r="CG20" s="83">
        <f t="shared" si="35"/>
        <v>0</v>
      </c>
      <c r="CH20" s="83">
        <f t="shared" si="64"/>
        <v>0</v>
      </c>
      <c r="CI20" s="44">
        <f t="shared" si="65"/>
        <v>0</v>
      </c>
      <c r="CJ20" s="66" t="str">
        <f t="shared" si="36"/>
        <v>-</v>
      </c>
      <c r="CK20" s="66" t="str">
        <f t="shared" si="37"/>
        <v>-</v>
      </c>
      <c r="CL20" s="148" t="str">
        <f t="shared" si="38"/>
        <v>-</v>
      </c>
      <c r="CM20" s="148" t="str">
        <f t="shared" si="39"/>
        <v>-</v>
      </c>
      <c r="CN20" s="148" t="str">
        <f t="shared" si="40"/>
        <v>-</v>
      </c>
      <c r="CO20" s="148" t="str">
        <f t="shared" si="41"/>
        <v>-</v>
      </c>
      <c r="CP20" s="148" t="str">
        <f t="shared" si="42"/>
        <v>-</v>
      </c>
      <c r="CQ20" s="148" t="str">
        <f t="shared" si="43"/>
        <v>-</v>
      </c>
      <c r="CR20" s="149" t="str">
        <f t="shared" si="44"/>
        <v>-</v>
      </c>
      <c r="CS20" s="83">
        <f t="shared" si="45"/>
        <v>0</v>
      </c>
      <c r="CT20" s="87">
        <f t="shared" si="66"/>
        <v>0</v>
      </c>
      <c r="CU20" s="87">
        <f t="shared" si="67"/>
        <v>0</v>
      </c>
      <c r="CV20" s="87">
        <f t="shared" si="68"/>
        <v>0</v>
      </c>
      <c r="CW20" s="87">
        <f t="shared" si="69"/>
        <v>0</v>
      </c>
      <c r="CX20" s="87">
        <f t="shared" si="70"/>
        <v>0</v>
      </c>
      <c r="CY20" s="87">
        <f t="shared" si="71"/>
        <v>0</v>
      </c>
      <c r="CZ20" s="87">
        <f t="shared" si="72"/>
        <v>0</v>
      </c>
      <c r="DA20" s="87">
        <f t="shared" si="73"/>
        <v>0</v>
      </c>
      <c r="DB20" s="87">
        <f t="shared" si="74"/>
        <v>0</v>
      </c>
      <c r="DC20" s="87">
        <f t="shared" si="75"/>
        <v>0</v>
      </c>
      <c r="DD20" s="87">
        <f t="shared" si="76"/>
        <v>0</v>
      </c>
      <c r="DE20" s="87">
        <f t="shared" si="77"/>
        <v>0</v>
      </c>
      <c r="DF20" s="87">
        <f t="shared" si="78"/>
        <v>0</v>
      </c>
      <c r="DG20" s="87">
        <f t="shared" si="79"/>
        <v>0</v>
      </c>
      <c r="DH20" s="87">
        <f t="shared" si="80"/>
        <v>0</v>
      </c>
      <c r="DI20" s="88">
        <f t="shared" si="81"/>
        <v>0</v>
      </c>
      <c r="DJ20" s="83">
        <f t="shared" si="82"/>
        <v>0</v>
      </c>
      <c r="DK20" s="151">
        <f t="shared" si="46"/>
        <v>0</v>
      </c>
      <c r="DL20" s="74"/>
      <c r="DM20" s="75"/>
    </row>
    <row r="21" spans="1:117" ht="12.75">
      <c r="A21" s="59" t="s">
        <v>13</v>
      </c>
      <c r="B21" s="50">
        <v>3937</v>
      </c>
      <c r="C21" s="4">
        <v>13719689</v>
      </c>
      <c r="D21" s="41">
        <v>3484.81</v>
      </c>
      <c r="E21" s="41">
        <v>109.36</v>
      </c>
      <c r="F21" s="11"/>
      <c r="G21" s="14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f t="shared" si="0"/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f t="shared" si="49"/>
        <v>0</v>
      </c>
      <c r="X21" s="50">
        <v>0</v>
      </c>
      <c r="Y21" s="50">
        <f t="shared" si="50"/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f t="shared" si="51"/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f t="shared" si="52"/>
        <v>0</v>
      </c>
      <c r="AT21" s="4">
        <v>0</v>
      </c>
      <c r="AU21" s="4">
        <f t="shared" si="53"/>
        <v>0</v>
      </c>
      <c r="AV21" s="4">
        <v>0</v>
      </c>
      <c r="AW21" s="4">
        <v>0</v>
      </c>
      <c r="AX21" s="4">
        <f t="shared" si="54"/>
        <v>0</v>
      </c>
      <c r="AY21" s="50">
        <v>0</v>
      </c>
      <c r="AZ21" s="50">
        <v>0</v>
      </c>
      <c r="BA21" s="50">
        <v>0</v>
      </c>
      <c r="BB21" s="50">
        <v>0</v>
      </c>
      <c r="BC21" s="50">
        <v>0</v>
      </c>
      <c r="BD21" s="50">
        <v>0</v>
      </c>
      <c r="BE21" s="50">
        <v>0</v>
      </c>
      <c r="BF21" s="50">
        <f t="shared" si="55"/>
        <v>0</v>
      </c>
      <c r="BG21" s="50">
        <v>0</v>
      </c>
      <c r="BH21" s="50">
        <v>0</v>
      </c>
      <c r="BI21" s="50">
        <v>0</v>
      </c>
      <c r="BJ21" s="50">
        <v>0</v>
      </c>
      <c r="BK21" s="50">
        <v>0</v>
      </c>
      <c r="BL21" s="50">
        <v>0</v>
      </c>
      <c r="BM21" s="50">
        <v>0</v>
      </c>
      <c r="BN21" s="50">
        <v>0</v>
      </c>
      <c r="BO21" s="50">
        <f t="shared" si="56"/>
        <v>0</v>
      </c>
      <c r="BP21" s="50">
        <v>0</v>
      </c>
      <c r="BQ21" s="50">
        <v>0</v>
      </c>
      <c r="BR21" s="50">
        <v>0</v>
      </c>
      <c r="BS21" s="50">
        <f t="shared" si="57"/>
        <v>0</v>
      </c>
      <c r="BT21" s="4">
        <v>0</v>
      </c>
      <c r="BU21" s="4">
        <v>0</v>
      </c>
      <c r="BV21" s="4">
        <v>0</v>
      </c>
      <c r="BW21" s="4">
        <v>0</v>
      </c>
      <c r="BX21" s="4">
        <f t="shared" si="58"/>
        <v>0</v>
      </c>
      <c r="BY21" s="4">
        <v>0</v>
      </c>
      <c r="BZ21" s="4">
        <v>0</v>
      </c>
      <c r="CA21" s="4">
        <v>0</v>
      </c>
      <c r="CB21" s="4">
        <f t="shared" si="59"/>
        <v>0</v>
      </c>
      <c r="CC21" s="4">
        <f t="shared" si="60"/>
        <v>0</v>
      </c>
      <c r="CD21" s="81">
        <f t="shared" si="61"/>
        <v>0</v>
      </c>
      <c r="CE21" s="83">
        <f t="shared" si="62"/>
        <v>0</v>
      </c>
      <c r="CF21" s="83">
        <f t="shared" si="63"/>
        <v>0</v>
      </c>
      <c r="CG21" s="83">
        <f t="shared" si="35"/>
        <v>0</v>
      </c>
      <c r="CH21" s="83">
        <f t="shared" si="64"/>
        <v>0</v>
      </c>
      <c r="CI21" s="44">
        <f t="shared" si="65"/>
        <v>0</v>
      </c>
      <c r="CJ21" s="66" t="str">
        <f t="shared" si="36"/>
        <v>-</v>
      </c>
      <c r="CK21" s="66" t="str">
        <f t="shared" si="37"/>
        <v>-</v>
      </c>
      <c r="CL21" s="148" t="str">
        <f t="shared" si="38"/>
        <v>-</v>
      </c>
      <c r="CM21" s="148" t="str">
        <f t="shared" si="39"/>
        <v>-</v>
      </c>
      <c r="CN21" s="148" t="str">
        <f t="shared" si="40"/>
        <v>-</v>
      </c>
      <c r="CO21" s="148" t="str">
        <f t="shared" si="41"/>
        <v>-</v>
      </c>
      <c r="CP21" s="148" t="str">
        <f t="shared" si="42"/>
        <v>-</v>
      </c>
      <c r="CQ21" s="148" t="str">
        <f t="shared" si="43"/>
        <v>-</v>
      </c>
      <c r="CR21" s="149" t="str">
        <f t="shared" si="44"/>
        <v>-</v>
      </c>
      <c r="CS21" s="83">
        <f t="shared" si="45"/>
        <v>0</v>
      </c>
      <c r="CT21" s="87">
        <f t="shared" si="66"/>
        <v>0</v>
      </c>
      <c r="CU21" s="87">
        <f t="shared" si="67"/>
        <v>0</v>
      </c>
      <c r="CV21" s="87">
        <f t="shared" si="68"/>
        <v>0</v>
      </c>
      <c r="CW21" s="87">
        <f t="shared" si="69"/>
        <v>0</v>
      </c>
      <c r="CX21" s="87">
        <f t="shared" si="70"/>
        <v>0</v>
      </c>
      <c r="CY21" s="87">
        <f t="shared" si="71"/>
        <v>0</v>
      </c>
      <c r="CZ21" s="87">
        <f t="shared" si="72"/>
        <v>0</v>
      </c>
      <c r="DA21" s="87">
        <f t="shared" si="73"/>
        <v>0</v>
      </c>
      <c r="DB21" s="87">
        <f t="shared" si="74"/>
        <v>0</v>
      </c>
      <c r="DC21" s="87">
        <f t="shared" si="75"/>
        <v>0</v>
      </c>
      <c r="DD21" s="87">
        <f t="shared" si="76"/>
        <v>0</v>
      </c>
      <c r="DE21" s="87">
        <f t="shared" si="77"/>
        <v>0</v>
      </c>
      <c r="DF21" s="87">
        <f t="shared" si="78"/>
        <v>0</v>
      </c>
      <c r="DG21" s="87">
        <f t="shared" si="79"/>
        <v>0</v>
      </c>
      <c r="DH21" s="87">
        <f t="shared" si="80"/>
        <v>0</v>
      </c>
      <c r="DI21" s="88">
        <f t="shared" si="81"/>
        <v>0</v>
      </c>
      <c r="DJ21" s="83">
        <f t="shared" si="82"/>
        <v>0</v>
      </c>
      <c r="DK21" s="151">
        <f t="shared" si="46"/>
        <v>0</v>
      </c>
      <c r="DL21" s="71"/>
      <c r="DM21" s="144"/>
    </row>
    <row r="22" spans="1:117" ht="12.75">
      <c r="A22" s="58" t="s">
        <v>14</v>
      </c>
      <c r="B22" s="49">
        <v>2790</v>
      </c>
      <c r="C22" s="45">
        <v>9219366</v>
      </c>
      <c r="D22" s="46">
        <v>3304.43</v>
      </c>
      <c r="E22" s="46">
        <v>103.7</v>
      </c>
      <c r="F22" s="135"/>
      <c r="G22" s="141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50">
        <f t="shared" si="0"/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v>0</v>
      </c>
      <c r="U22" s="49">
        <v>0</v>
      </c>
      <c r="V22" s="49">
        <v>0</v>
      </c>
      <c r="W22" s="50">
        <f t="shared" si="49"/>
        <v>0</v>
      </c>
      <c r="X22" s="49">
        <v>0</v>
      </c>
      <c r="Y22" s="50">
        <f t="shared" si="50"/>
        <v>0</v>
      </c>
      <c r="Z22" s="49">
        <v>0</v>
      </c>
      <c r="AA22" s="49">
        <v>0</v>
      </c>
      <c r="AB22" s="49">
        <v>0</v>
      </c>
      <c r="AC22" s="49">
        <v>0</v>
      </c>
      <c r="AD22" s="49">
        <v>0</v>
      </c>
      <c r="AE22" s="50">
        <f t="shared" si="51"/>
        <v>0</v>
      </c>
      <c r="AF22" s="49">
        <v>0</v>
      </c>
      <c r="AG22" s="49">
        <v>0</v>
      </c>
      <c r="AH22" s="49">
        <v>0</v>
      </c>
      <c r="AI22" s="49">
        <v>0</v>
      </c>
      <c r="AJ22" s="49">
        <v>0</v>
      </c>
      <c r="AK22" s="49">
        <v>0</v>
      </c>
      <c r="AL22" s="49">
        <v>0</v>
      </c>
      <c r="AM22" s="49">
        <v>0</v>
      </c>
      <c r="AN22" s="45">
        <v>0</v>
      </c>
      <c r="AO22" s="45">
        <v>0</v>
      </c>
      <c r="AP22" s="45">
        <v>0</v>
      </c>
      <c r="AQ22" s="45">
        <v>0</v>
      </c>
      <c r="AR22" s="45">
        <v>0</v>
      </c>
      <c r="AS22" s="4">
        <f t="shared" si="52"/>
        <v>0</v>
      </c>
      <c r="AT22" s="45">
        <v>0</v>
      </c>
      <c r="AU22" s="4">
        <f t="shared" si="53"/>
        <v>0</v>
      </c>
      <c r="AV22" s="45">
        <v>0</v>
      </c>
      <c r="AW22" s="45">
        <v>0</v>
      </c>
      <c r="AX22" s="4">
        <f t="shared" si="54"/>
        <v>0</v>
      </c>
      <c r="AY22" s="49">
        <v>0</v>
      </c>
      <c r="AZ22" s="49">
        <v>0</v>
      </c>
      <c r="BA22" s="49">
        <v>0</v>
      </c>
      <c r="BB22" s="49">
        <v>0</v>
      </c>
      <c r="BC22" s="49">
        <v>0</v>
      </c>
      <c r="BD22" s="49">
        <v>0</v>
      </c>
      <c r="BE22" s="49">
        <v>0</v>
      </c>
      <c r="BF22" s="50">
        <f t="shared" si="55"/>
        <v>0</v>
      </c>
      <c r="BG22" s="49">
        <v>0</v>
      </c>
      <c r="BH22" s="49">
        <v>0</v>
      </c>
      <c r="BI22" s="49">
        <v>0</v>
      </c>
      <c r="BJ22" s="49">
        <v>0</v>
      </c>
      <c r="BK22" s="49">
        <v>0</v>
      </c>
      <c r="BL22" s="49">
        <v>0</v>
      </c>
      <c r="BM22" s="49">
        <v>0</v>
      </c>
      <c r="BN22" s="49">
        <v>0</v>
      </c>
      <c r="BO22" s="50">
        <f t="shared" si="56"/>
        <v>0</v>
      </c>
      <c r="BP22" s="49">
        <v>0</v>
      </c>
      <c r="BQ22" s="49">
        <v>0</v>
      </c>
      <c r="BR22" s="49">
        <v>0</v>
      </c>
      <c r="BS22" s="50">
        <f t="shared" si="57"/>
        <v>0</v>
      </c>
      <c r="BT22" s="45">
        <v>0</v>
      </c>
      <c r="BU22" s="45">
        <v>0</v>
      </c>
      <c r="BV22" s="45">
        <v>0</v>
      </c>
      <c r="BW22" s="45">
        <v>0</v>
      </c>
      <c r="BX22" s="4">
        <f t="shared" si="58"/>
        <v>0</v>
      </c>
      <c r="BY22" s="45">
        <v>0</v>
      </c>
      <c r="BZ22" s="45">
        <v>0</v>
      </c>
      <c r="CA22" s="45">
        <v>0</v>
      </c>
      <c r="CB22" s="4">
        <f t="shared" si="59"/>
        <v>0</v>
      </c>
      <c r="CC22" s="4">
        <f t="shared" si="60"/>
        <v>0</v>
      </c>
      <c r="CD22" s="81">
        <f t="shared" si="61"/>
        <v>0</v>
      </c>
      <c r="CE22" s="83">
        <f t="shared" si="62"/>
        <v>0</v>
      </c>
      <c r="CF22" s="83">
        <f t="shared" si="63"/>
        <v>0</v>
      </c>
      <c r="CG22" s="83">
        <f t="shared" si="35"/>
        <v>0</v>
      </c>
      <c r="CH22" s="83">
        <f t="shared" si="64"/>
        <v>0</v>
      </c>
      <c r="CI22" s="44">
        <f t="shared" si="65"/>
        <v>0</v>
      </c>
      <c r="CJ22" s="66" t="str">
        <f t="shared" si="36"/>
        <v>-</v>
      </c>
      <c r="CK22" s="66" t="str">
        <f t="shared" si="37"/>
        <v>-</v>
      </c>
      <c r="CL22" s="148" t="str">
        <f t="shared" si="38"/>
        <v>-</v>
      </c>
      <c r="CM22" s="148" t="str">
        <f t="shared" si="39"/>
        <v>-</v>
      </c>
      <c r="CN22" s="148" t="str">
        <f t="shared" si="40"/>
        <v>-</v>
      </c>
      <c r="CO22" s="148" t="str">
        <f t="shared" si="41"/>
        <v>-</v>
      </c>
      <c r="CP22" s="148" t="str">
        <f t="shared" si="42"/>
        <v>-</v>
      </c>
      <c r="CQ22" s="148" t="str">
        <f t="shared" si="43"/>
        <v>-</v>
      </c>
      <c r="CR22" s="149" t="str">
        <f t="shared" si="44"/>
        <v>-</v>
      </c>
      <c r="CS22" s="83">
        <f t="shared" si="45"/>
        <v>0</v>
      </c>
      <c r="CT22" s="87">
        <f t="shared" si="66"/>
        <v>0</v>
      </c>
      <c r="CU22" s="87">
        <f t="shared" si="67"/>
        <v>0</v>
      </c>
      <c r="CV22" s="87">
        <f t="shared" si="68"/>
        <v>0</v>
      </c>
      <c r="CW22" s="87">
        <f t="shared" si="69"/>
        <v>0</v>
      </c>
      <c r="CX22" s="87">
        <f t="shared" si="70"/>
        <v>0</v>
      </c>
      <c r="CY22" s="87">
        <f t="shared" si="71"/>
        <v>0</v>
      </c>
      <c r="CZ22" s="87">
        <f t="shared" si="72"/>
        <v>0</v>
      </c>
      <c r="DA22" s="87">
        <f t="shared" si="73"/>
        <v>0</v>
      </c>
      <c r="DB22" s="87">
        <f t="shared" si="74"/>
        <v>0</v>
      </c>
      <c r="DC22" s="87">
        <f t="shared" si="75"/>
        <v>0</v>
      </c>
      <c r="DD22" s="87">
        <f t="shared" si="76"/>
        <v>0</v>
      </c>
      <c r="DE22" s="87">
        <f t="shared" si="77"/>
        <v>0</v>
      </c>
      <c r="DF22" s="87">
        <f t="shared" si="78"/>
        <v>0</v>
      </c>
      <c r="DG22" s="87">
        <f t="shared" si="79"/>
        <v>0</v>
      </c>
      <c r="DH22" s="87">
        <f t="shared" si="80"/>
        <v>0</v>
      </c>
      <c r="DI22" s="88">
        <f t="shared" si="81"/>
        <v>0</v>
      </c>
      <c r="DJ22" s="83">
        <f t="shared" si="82"/>
        <v>0</v>
      </c>
      <c r="DK22" s="151">
        <f t="shared" si="46"/>
        <v>0</v>
      </c>
      <c r="DL22" s="74"/>
      <c r="DM22" s="75"/>
    </row>
    <row r="23" spans="1:117" ht="12.75">
      <c r="A23" s="59" t="s">
        <v>15</v>
      </c>
      <c r="B23" s="50">
        <v>246</v>
      </c>
      <c r="C23" s="4">
        <v>657883</v>
      </c>
      <c r="D23" s="41">
        <v>2674.32</v>
      </c>
      <c r="E23" s="41">
        <v>83.93</v>
      </c>
      <c r="F23" s="11"/>
      <c r="G23" s="14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f t="shared" si="0"/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0">
        <v>0</v>
      </c>
      <c r="W23" s="50">
        <f t="shared" si="49"/>
        <v>0</v>
      </c>
      <c r="X23" s="50">
        <v>0</v>
      </c>
      <c r="Y23" s="50">
        <f t="shared" si="50"/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f t="shared" si="51"/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f t="shared" si="52"/>
        <v>0</v>
      </c>
      <c r="AT23" s="4">
        <v>0</v>
      </c>
      <c r="AU23" s="4">
        <f t="shared" si="53"/>
        <v>0</v>
      </c>
      <c r="AV23" s="4">
        <v>0</v>
      </c>
      <c r="AW23" s="4">
        <v>0</v>
      </c>
      <c r="AX23" s="4">
        <f t="shared" si="54"/>
        <v>0</v>
      </c>
      <c r="AY23" s="50">
        <v>0</v>
      </c>
      <c r="AZ23" s="50">
        <v>0</v>
      </c>
      <c r="BA23" s="50">
        <v>0</v>
      </c>
      <c r="BB23" s="50">
        <v>0</v>
      </c>
      <c r="BC23" s="50">
        <v>0</v>
      </c>
      <c r="BD23" s="50">
        <v>0</v>
      </c>
      <c r="BE23" s="50">
        <v>0</v>
      </c>
      <c r="BF23" s="50">
        <f t="shared" si="55"/>
        <v>0</v>
      </c>
      <c r="BG23" s="50">
        <v>0</v>
      </c>
      <c r="BH23" s="50">
        <v>0</v>
      </c>
      <c r="BI23" s="50">
        <v>0</v>
      </c>
      <c r="BJ23" s="50">
        <v>0</v>
      </c>
      <c r="BK23" s="50">
        <v>0</v>
      </c>
      <c r="BL23" s="50">
        <v>0</v>
      </c>
      <c r="BM23" s="50">
        <v>0</v>
      </c>
      <c r="BN23" s="50">
        <v>0</v>
      </c>
      <c r="BO23" s="50">
        <f t="shared" si="56"/>
        <v>0</v>
      </c>
      <c r="BP23" s="50">
        <v>0</v>
      </c>
      <c r="BQ23" s="50">
        <v>0</v>
      </c>
      <c r="BR23" s="50">
        <v>0</v>
      </c>
      <c r="BS23" s="50">
        <f t="shared" si="57"/>
        <v>0</v>
      </c>
      <c r="BT23" s="4">
        <v>0</v>
      </c>
      <c r="BU23" s="4">
        <v>0</v>
      </c>
      <c r="BV23" s="4">
        <v>0</v>
      </c>
      <c r="BW23" s="4">
        <v>0</v>
      </c>
      <c r="BX23" s="4">
        <f t="shared" si="58"/>
        <v>0</v>
      </c>
      <c r="BY23" s="4">
        <v>0</v>
      </c>
      <c r="BZ23" s="4">
        <v>0</v>
      </c>
      <c r="CA23" s="4">
        <v>0</v>
      </c>
      <c r="CB23" s="4">
        <f t="shared" si="59"/>
        <v>0</v>
      </c>
      <c r="CC23" s="4">
        <f t="shared" si="60"/>
        <v>0</v>
      </c>
      <c r="CD23" s="81">
        <f t="shared" si="61"/>
        <v>0</v>
      </c>
      <c r="CE23" s="83">
        <f t="shared" si="62"/>
        <v>0</v>
      </c>
      <c r="CF23" s="83">
        <f t="shared" si="63"/>
        <v>0</v>
      </c>
      <c r="CG23" s="83">
        <f t="shared" si="35"/>
        <v>0</v>
      </c>
      <c r="CH23" s="83">
        <f t="shared" si="64"/>
        <v>0</v>
      </c>
      <c r="CI23" s="44">
        <f t="shared" si="65"/>
        <v>0</v>
      </c>
      <c r="CJ23" s="66" t="str">
        <f t="shared" si="36"/>
        <v>-</v>
      </c>
      <c r="CK23" s="66" t="str">
        <f t="shared" si="37"/>
        <v>-</v>
      </c>
      <c r="CL23" s="148" t="str">
        <f t="shared" si="38"/>
        <v>-</v>
      </c>
      <c r="CM23" s="148" t="str">
        <f t="shared" si="39"/>
        <v>-</v>
      </c>
      <c r="CN23" s="148" t="str">
        <f t="shared" si="40"/>
        <v>-</v>
      </c>
      <c r="CO23" s="148" t="str">
        <f t="shared" si="41"/>
        <v>-</v>
      </c>
      <c r="CP23" s="148" t="str">
        <f t="shared" si="42"/>
        <v>-</v>
      </c>
      <c r="CQ23" s="148" t="str">
        <f t="shared" si="43"/>
        <v>-</v>
      </c>
      <c r="CR23" s="149" t="str">
        <f t="shared" si="44"/>
        <v>-</v>
      </c>
      <c r="CS23" s="83">
        <f t="shared" si="45"/>
        <v>0</v>
      </c>
      <c r="CT23" s="87">
        <f t="shared" si="66"/>
        <v>0</v>
      </c>
      <c r="CU23" s="87">
        <f t="shared" si="67"/>
        <v>0</v>
      </c>
      <c r="CV23" s="87">
        <f t="shared" si="68"/>
        <v>0</v>
      </c>
      <c r="CW23" s="87">
        <f t="shared" si="69"/>
        <v>0</v>
      </c>
      <c r="CX23" s="87">
        <f t="shared" si="70"/>
        <v>0</v>
      </c>
      <c r="CY23" s="87">
        <f t="shared" si="71"/>
        <v>0</v>
      </c>
      <c r="CZ23" s="87">
        <f t="shared" si="72"/>
        <v>0</v>
      </c>
      <c r="DA23" s="87">
        <f t="shared" si="73"/>
        <v>0</v>
      </c>
      <c r="DB23" s="87">
        <f t="shared" si="74"/>
        <v>0</v>
      </c>
      <c r="DC23" s="87">
        <f t="shared" si="75"/>
        <v>0</v>
      </c>
      <c r="DD23" s="87">
        <f t="shared" si="76"/>
        <v>0</v>
      </c>
      <c r="DE23" s="87">
        <f t="shared" si="77"/>
        <v>0</v>
      </c>
      <c r="DF23" s="87">
        <f t="shared" si="78"/>
        <v>0</v>
      </c>
      <c r="DG23" s="87">
        <f t="shared" si="79"/>
        <v>0</v>
      </c>
      <c r="DH23" s="87">
        <f t="shared" si="80"/>
        <v>0</v>
      </c>
      <c r="DI23" s="88">
        <f t="shared" si="81"/>
        <v>0</v>
      </c>
      <c r="DJ23" s="83">
        <f t="shared" si="82"/>
        <v>0</v>
      </c>
      <c r="DK23" s="151">
        <f t="shared" si="46"/>
        <v>0</v>
      </c>
      <c r="DL23" s="71"/>
      <c r="DM23" s="72"/>
    </row>
    <row r="24" spans="1:117" ht="12.75">
      <c r="A24" s="58" t="s">
        <v>16</v>
      </c>
      <c r="B24" s="49">
        <v>3709</v>
      </c>
      <c r="C24" s="45">
        <v>11250123</v>
      </c>
      <c r="D24" s="46">
        <v>3033.2</v>
      </c>
      <c r="E24" s="46">
        <v>95.19</v>
      </c>
      <c r="F24" s="135"/>
      <c r="G24" s="141">
        <v>505291.3</v>
      </c>
      <c r="H24" s="49">
        <v>593028.1</v>
      </c>
      <c r="I24" s="49">
        <v>36813.1</v>
      </c>
      <c r="J24" s="49">
        <v>0</v>
      </c>
      <c r="K24" s="49">
        <v>140797.65</v>
      </c>
      <c r="L24" s="49">
        <v>0</v>
      </c>
      <c r="M24" s="50">
        <f t="shared" si="0"/>
        <v>140797.65</v>
      </c>
      <c r="N24" s="49">
        <v>0</v>
      </c>
      <c r="O24" s="49">
        <v>35000</v>
      </c>
      <c r="P24" s="49">
        <v>1784</v>
      </c>
      <c r="Q24" s="49">
        <v>520.25</v>
      </c>
      <c r="R24" s="49">
        <v>15000</v>
      </c>
      <c r="S24" s="49">
        <v>0</v>
      </c>
      <c r="T24" s="49">
        <v>0</v>
      </c>
      <c r="U24" s="49">
        <v>0</v>
      </c>
      <c r="V24" s="49">
        <v>0</v>
      </c>
      <c r="W24" s="50">
        <f t="shared" si="49"/>
        <v>15000</v>
      </c>
      <c r="X24" s="49">
        <v>199185.4</v>
      </c>
      <c r="Y24" s="50">
        <f t="shared" si="50"/>
        <v>1527419.7999999998</v>
      </c>
      <c r="Z24" s="49">
        <v>0</v>
      </c>
      <c r="AA24" s="49">
        <v>0</v>
      </c>
      <c r="AB24" s="49">
        <v>0</v>
      </c>
      <c r="AC24" s="49">
        <v>0</v>
      </c>
      <c r="AD24" s="49">
        <v>0</v>
      </c>
      <c r="AE24" s="50">
        <f t="shared" si="51"/>
        <v>0</v>
      </c>
      <c r="AF24" s="49">
        <v>0</v>
      </c>
      <c r="AG24" s="49">
        <v>383853.75</v>
      </c>
      <c r="AH24" s="49">
        <v>0</v>
      </c>
      <c r="AI24" s="49">
        <v>313273</v>
      </c>
      <c r="AJ24" s="49">
        <v>0</v>
      </c>
      <c r="AK24" s="49">
        <v>0</v>
      </c>
      <c r="AL24" s="49">
        <v>203212</v>
      </c>
      <c r="AM24" s="49">
        <v>522.5</v>
      </c>
      <c r="AN24" s="45">
        <v>0</v>
      </c>
      <c r="AO24" s="45">
        <v>0</v>
      </c>
      <c r="AP24" s="45">
        <v>0</v>
      </c>
      <c r="AQ24" s="45">
        <v>0</v>
      </c>
      <c r="AR24" s="45">
        <v>0</v>
      </c>
      <c r="AS24" s="4">
        <f t="shared" si="52"/>
        <v>0</v>
      </c>
      <c r="AT24" s="45">
        <v>199185.4</v>
      </c>
      <c r="AU24" s="4">
        <f t="shared" si="53"/>
        <v>1100046.65</v>
      </c>
      <c r="AV24" s="45">
        <v>0</v>
      </c>
      <c r="AW24" s="45">
        <v>427373.15</v>
      </c>
      <c r="AX24" s="4">
        <f t="shared" si="54"/>
        <v>0</v>
      </c>
      <c r="AY24" s="49">
        <v>15965.05</v>
      </c>
      <c r="AZ24" s="49">
        <v>376409.05</v>
      </c>
      <c r="BA24" s="49">
        <v>0</v>
      </c>
      <c r="BB24" s="49">
        <v>0</v>
      </c>
      <c r="BC24" s="49">
        <v>0</v>
      </c>
      <c r="BD24" s="49">
        <v>0</v>
      </c>
      <c r="BE24" s="49">
        <v>45751.65</v>
      </c>
      <c r="BF24" s="50">
        <f t="shared" si="55"/>
        <v>422160.7</v>
      </c>
      <c r="BG24" s="49">
        <v>0</v>
      </c>
      <c r="BH24" s="49">
        <v>0</v>
      </c>
      <c r="BI24" s="49">
        <v>0</v>
      </c>
      <c r="BJ24" s="49">
        <v>0</v>
      </c>
      <c r="BK24" s="49">
        <v>0</v>
      </c>
      <c r="BL24" s="49">
        <v>92180</v>
      </c>
      <c r="BM24" s="49">
        <v>38000</v>
      </c>
      <c r="BN24" s="49">
        <v>0</v>
      </c>
      <c r="BO24" s="50">
        <f t="shared" si="56"/>
        <v>130180</v>
      </c>
      <c r="BP24" s="49">
        <v>130180</v>
      </c>
      <c r="BQ24" s="49">
        <v>0</v>
      </c>
      <c r="BR24" s="49">
        <v>422160.7</v>
      </c>
      <c r="BS24" s="50">
        <f t="shared" si="57"/>
        <v>0</v>
      </c>
      <c r="BT24" s="45">
        <v>6606840.95</v>
      </c>
      <c r="BU24" s="45">
        <v>1165749.45</v>
      </c>
      <c r="BV24" s="45">
        <v>303</v>
      </c>
      <c r="BW24" s="45">
        <v>0</v>
      </c>
      <c r="BX24" s="4">
        <f t="shared" si="58"/>
        <v>7772893.4</v>
      </c>
      <c r="BY24" s="45">
        <v>1497676.85</v>
      </c>
      <c r="BZ24" s="45">
        <v>803037.1</v>
      </c>
      <c r="CA24" s="45">
        <v>5472179.45</v>
      </c>
      <c r="CB24" s="4">
        <f t="shared" si="59"/>
        <v>7772893.4</v>
      </c>
      <c r="CC24" s="4">
        <f t="shared" si="60"/>
        <v>0</v>
      </c>
      <c r="CD24" s="81">
        <f t="shared" si="61"/>
        <v>-286575.5</v>
      </c>
      <c r="CE24" s="83">
        <f t="shared" si="62"/>
        <v>-271575.5</v>
      </c>
      <c r="CF24" s="83">
        <f t="shared" si="63"/>
        <v>291980.7</v>
      </c>
      <c r="CG24" s="83">
        <f t="shared" si="35"/>
        <v>900338.7499999999</v>
      </c>
      <c r="CH24" s="83">
        <f t="shared" si="64"/>
        <v>-331075.60000000003</v>
      </c>
      <c r="CI24" s="44">
        <f t="shared" si="65"/>
        <v>-190277.95000000004</v>
      </c>
      <c r="CJ24" s="66">
        <f t="shared" si="36"/>
        <v>-0.9814878175167057</v>
      </c>
      <c r="CK24" s="66">
        <f t="shared" si="37"/>
        <v>-0.9301145589417382</v>
      </c>
      <c r="CL24" s="148">
        <f t="shared" si="38"/>
        <v>-0.31829741861049526</v>
      </c>
      <c r="CM24" s="148">
        <f t="shared" si="39"/>
        <v>-0.3016370227317218</v>
      </c>
      <c r="CN24" s="148">
        <f t="shared" si="40"/>
        <v>-0.36772337078682893</v>
      </c>
      <c r="CO24" s="148">
        <f t="shared" si="41"/>
        <v>-0.21134039826676357</v>
      </c>
      <c r="CP24" s="148">
        <f t="shared" si="42"/>
        <v>0.10776316445078789</v>
      </c>
      <c r="CQ24" s="148">
        <f t="shared" si="43"/>
        <v>0.10776316445078789</v>
      </c>
      <c r="CR24" s="149">
        <f t="shared" si="44"/>
        <v>-18.81305235560645</v>
      </c>
      <c r="CS24" s="83">
        <f t="shared" si="45"/>
        <v>5109164.1</v>
      </c>
      <c r="CT24" s="87">
        <f t="shared" si="66"/>
        <v>1386622.15</v>
      </c>
      <c r="CU24" s="87">
        <f t="shared" si="67"/>
        <v>1100046.65</v>
      </c>
      <c r="CV24" s="87">
        <f t="shared" si="68"/>
        <v>-286575.5</v>
      </c>
      <c r="CW24" s="87">
        <f t="shared" si="69"/>
        <v>0</v>
      </c>
      <c r="CX24" s="87">
        <f t="shared" si="70"/>
        <v>-286575.5</v>
      </c>
      <c r="CY24" s="87">
        <f t="shared" si="71"/>
        <v>-427373.15</v>
      </c>
      <c r="CZ24" s="87">
        <f t="shared" si="72"/>
        <v>291980.7</v>
      </c>
      <c r="DA24" s="87">
        <f t="shared" si="73"/>
        <v>140797.65</v>
      </c>
      <c r="DB24" s="87">
        <f t="shared" si="74"/>
        <v>-578556.2000000001</v>
      </c>
      <c r="DC24" s="87">
        <f t="shared" si="75"/>
        <v>-270977.65</v>
      </c>
      <c r="DD24" s="87">
        <f t="shared" si="76"/>
        <v>-427373.1500000001</v>
      </c>
      <c r="DE24" s="87">
        <f t="shared" si="77"/>
        <v>0</v>
      </c>
      <c r="DF24" s="87">
        <f t="shared" si="78"/>
        <v>1377.504475599892</v>
      </c>
      <c r="DG24" s="87">
        <f t="shared" si="79"/>
        <v>-89.26276624427071</v>
      </c>
      <c r="DH24" s="87">
        <f t="shared" si="80"/>
        <v>0</v>
      </c>
      <c r="DI24" s="88">
        <f t="shared" si="81"/>
        <v>78.72221623078997</v>
      </c>
      <c r="DJ24" s="83">
        <f t="shared" si="82"/>
        <v>-155.98711242922622</v>
      </c>
      <c r="DK24" s="151">
        <f t="shared" si="46"/>
        <v>4306430</v>
      </c>
      <c r="DL24" s="74"/>
      <c r="DM24" s="75"/>
    </row>
    <row r="25" spans="1:117" ht="12.75">
      <c r="A25" s="59" t="s">
        <v>36</v>
      </c>
      <c r="B25" s="50">
        <v>1810</v>
      </c>
      <c r="C25" s="4">
        <v>4451273</v>
      </c>
      <c r="D25" s="41">
        <v>2459.27</v>
      </c>
      <c r="E25" s="41">
        <v>77.18</v>
      </c>
      <c r="F25" s="11"/>
      <c r="G25" s="140">
        <v>36979.4</v>
      </c>
      <c r="H25" s="50">
        <v>69289.4</v>
      </c>
      <c r="I25" s="50">
        <v>25238.55</v>
      </c>
      <c r="J25" s="50">
        <v>0</v>
      </c>
      <c r="K25" s="50">
        <v>1878881.4</v>
      </c>
      <c r="L25" s="50">
        <v>0</v>
      </c>
      <c r="M25" s="50">
        <f t="shared" si="0"/>
        <v>1878881.4</v>
      </c>
      <c r="N25" s="50">
        <v>0</v>
      </c>
      <c r="O25" s="50">
        <v>0</v>
      </c>
      <c r="P25" s="50">
        <v>76126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0">
        <f t="shared" si="49"/>
        <v>0</v>
      </c>
      <c r="X25" s="50">
        <v>0</v>
      </c>
      <c r="Y25" s="50">
        <f t="shared" si="50"/>
        <v>2086514.75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f t="shared" si="51"/>
        <v>0</v>
      </c>
      <c r="AF25" s="50">
        <v>12854.3</v>
      </c>
      <c r="AG25" s="50">
        <v>533182.25</v>
      </c>
      <c r="AH25" s="50">
        <v>280000</v>
      </c>
      <c r="AI25" s="50">
        <v>12892.95</v>
      </c>
      <c r="AJ25" s="50">
        <v>0</v>
      </c>
      <c r="AK25" s="50">
        <v>0</v>
      </c>
      <c r="AL25" s="50">
        <v>54615</v>
      </c>
      <c r="AM25" s="50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f t="shared" si="52"/>
        <v>0</v>
      </c>
      <c r="AT25" s="4">
        <v>0</v>
      </c>
      <c r="AU25" s="4">
        <f t="shared" si="53"/>
        <v>613544.5</v>
      </c>
      <c r="AV25" s="4">
        <v>0</v>
      </c>
      <c r="AW25" s="4">
        <v>1472970.25</v>
      </c>
      <c r="AX25" s="4">
        <f t="shared" si="54"/>
        <v>0</v>
      </c>
      <c r="AY25" s="50">
        <v>52019.05</v>
      </c>
      <c r="AZ25" s="50">
        <v>1474.45</v>
      </c>
      <c r="BA25" s="50">
        <v>0</v>
      </c>
      <c r="BB25" s="50">
        <v>0</v>
      </c>
      <c r="BC25" s="50">
        <v>20000</v>
      </c>
      <c r="BD25" s="50">
        <v>0</v>
      </c>
      <c r="BE25" s="50">
        <v>0</v>
      </c>
      <c r="BF25" s="50">
        <f t="shared" si="55"/>
        <v>21474.45</v>
      </c>
      <c r="BG25" s="50">
        <v>0</v>
      </c>
      <c r="BH25" s="50">
        <v>0</v>
      </c>
      <c r="BI25" s="50">
        <v>0</v>
      </c>
      <c r="BJ25" s="50">
        <v>0</v>
      </c>
      <c r="BK25" s="50">
        <v>0</v>
      </c>
      <c r="BL25" s="50">
        <v>0</v>
      </c>
      <c r="BM25" s="50">
        <v>0</v>
      </c>
      <c r="BN25" s="50">
        <v>0</v>
      </c>
      <c r="BO25" s="50">
        <f t="shared" si="56"/>
        <v>0</v>
      </c>
      <c r="BP25" s="50">
        <v>0</v>
      </c>
      <c r="BQ25" s="50">
        <v>0</v>
      </c>
      <c r="BR25" s="50">
        <v>21474.45</v>
      </c>
      <c r="BS25" s="50">
        <f t="shared" si="57"/>
        <v>0</v>
      </c>
      <c r="BT25" s="4">
        <v>4868990.58</v>
      </c>
      <c r="BU25" s="4">
        <v>358065.75</v>
      </c>
      <c r="BV25" s="4">
        <v>0</v>
      </c>
      <c r="BW25" s="4">
        <v>0</v>
      </c>
      <c r="BX25" s="4">
        <f t="shared" si="58"/>
        <v>5227056.33</v>
      </c>
      <c r="BY25" s="4">
        <v>513058.6</v>
      </c>
      <c r="BZ25" s="4">
        <v>223328.25</v>
      </c>
      <c r="CA25" s="4">
        <v>4490669.48</v>
      </c>
      <c r="CB25" s="4">
        <f t="shared" si="59"/>
        <v>5227056.33</v>
      </c>
      <c r="CC25" s="4">
        <f t="shared" si="60"/>
        <v>0</v>
      </c>
      <c r="CD25" s="81">
        <f t="shared" si="61"/>
        <v>405911.1499999999</v>
      </c>
      <c r="CE25" s="83">
        <f t="shared" si="62"/>
        <v>405911.1499999999</v>
      </c>
      <c r="CF25" s="83">
        <f t="shared" si="63"/>
        <v>21474.45</v>
      </c>
      <c r="CG25" s="83">
        <f t="shared" si="35"/>
        <v>613544.5</v>
      </c>
      <c r="CH25" s="83">
        <f t="shared" si="64"/>
        <v>-175924.65000000002</v>
      </c>
      <c r="CI25" s="44">
        <f t="shared" si="65"/>
        <v>1702956.75</v>
      </c>
      <c r="CJ25" s="66">
        <f t="shared" si="36"/>
        <v>18.902051042052296</v>
      </c>
      <c r="CK25" s="66">
        <f t="shared" si="37"/>
        <v>18.902051042052296</v>
      </c>
      <c r="CL25" s="148">
        <f t="shared" si="38"/>
        <v>0.661583878593973</v>
      </c>
      <c r="CM25" s="148">
        <f t="shared" si="39"/>
        <v>0.661583878593973</v>
      </c>
      <c r="CN25" s="148">
        <f t="shared" si="40"/>
        <v>-0.28673494750584516</v>
      </c>
      <c r="CO25" s="148">
        <f t="shared" si="41"/>
        <v>2.775604296020908</v>
      </c>
      <c r="CP25" s="148">
        <f t="shared" si="42"/>
        <v>0.8399310640843706</v>
      </c>
      <c r="CQ25" s="148">
        <f t="shared" si="43"/>
        <v>0.8399310640843706</v>
      </c>
      <c r="CR25" s="149">
        <f t="shared" si="44"/>
        <v>10.731244953483051</v>
      </c>
      <c r="CS25" s="83">
        <f t="shared" si="45"/>
        <v>4355931.98</v>
      </c>
      <c r="CT25" s="87">
        <f t="shared" si="66"/>
        <v>207633.3500000001</v>
      </c>
      <c r="CU25" s="87">
        <f t="shared" si="67"/>
        <v>613544.5</v>
      </c>
      <c r="CV25" s="87">
        <f t="shared" si="68"/>
        <v>405911.1499999999</v>
      </c>
      <c r="CW25" s="87">
        <f t="shared" si="69"/>
        <v>0</v>
      </c>
      <c r="CX25" s="87">
        <f t="shared" si="70"/>
        <v>405911.1499999999</v>
      </c>
      <c r="CY25" s="87">
        <f t="shared" si="71"/>
        <v>-1472970.25</v>
      </c>
      <c r="CZ25" s="87">
        <f t="shared" si="72"/>
        <v>21474.45</v>
      </c>
      <c r="DA25" s="87">
        <f t="shared" si="73"/>
        <v>1878881.4</v>
      </c>
      <c r="DB25" s="87">
        <f t="shared" si="74"/>
        <v>384436.69999999995</v>
      </c>
      <c r="DC25" s="87">
        <f t="shared" si="75"/>
        <v>-1878881.4</v>
      </c>
      <c r="DD25" s="87">
        <f t="shared" si="76"/>
        <v>-1472970.25</v>
      </c>
      <c r="DE25" s="87">
        <f t="shared" si="77"/>
        <v>0</v>
      </c>
      <c r="DF25" s="87">
        <f t="shared" si="78"/>
        <v>2406.5922541436466</v>
      </c>
      <c r="DG25" s="87">
        <f t="shared" si="79"/>
        <v>-97.19593922651934</v>
      </c>
      <c r="DH25" s="87">
        <f t="shared" si="80"/>
        <v>0</v>
      </c>
      <c r="DI25" s="88">
        <f t="shared" si="81"/>
        <v>11.864337016574586</v>
      </c>
      <c r="DJ25" s="83">
        <f t="shared" si="82"/>
        <v>212.3959668508287</v>
      </c>
      <c r="DK25" s="151">
        <f t="shared" si="46"/>
        <v>4132603.7300000004</v>
      </c>
      <c r="DL25" s="71"/>
      <c r="DM25" s="72"/>
    </row>
    <row r="26" spans="1:117" ht="12.75">
      <c r="A26" s="58" t="s">
        <v>17</v>
      </c>
      <c r="B26" s="49">
        <v>443</v>
      </c>
      <c r="C26" s="45">
        <v>1098547</v>
      </c>
      <c r="D26" s="46">
        <v>2479.79</v>
      </c>
      <c r="E26" s="46">
        <v>77.82</v>
      </c>
      <c r="F26" s="135"/>
      <c r="G26" s="141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50">
        <f t="shared" si="0"/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50">
        <f t="shared" si="49"/>
        <v>0</v>
      </c>
      <c r="X26" s="49">
        <v>0</v>
      </c>
      <c r="Y26" s="50">
        <f t="shared" si="50"/>
        <v>0</v>
      </c>
      <c r="Z26" s="49">
        <v>0</v>
      </c>
      <c r="AA26" s="49">
        <v>0</v>
      </c>
      <c r="AB26" s="49">
        <v>0</v>
      </c>
      <c r="AC26" s="49">
        <v>0</v>
      </c>
      <c r="AD26" s="49">
        <v>0</v>
      </c>
      <c r="AE26" s="50">
        <f t="shared" si="51"/>
        <v>0</v>
      </c>
      <c r="AF26" s="49">
        <v>0</v>
      </c>
      <c r="AG26" s="49">
        <v>0</v>
      </c>
      <c r="AH26" s="49">
        <v>0</v>
      </c>
      <c r="AI26" s="49">
        <v>0</v>
      </c>
      <c r="AJ26" s="49">
        <v>0</v>
      </c>
      <c r="AK26" s="49">
        <v>0</v>
      </c>
      <c r="AL26" s="49">
        <v>0</v>
      </c>
      <c r="AM26" s="49">
        <v>0</v>
      </c>
      <c r="AN26" s="45">
        <v>0</v>
      </c>
      <c r="AO26" s="45">
        <v>0</v>
      </c>
      <c r="AP26" s="45">
        <v>0</v>
      </c>
      <c r="AQ26" s="45">
        <v>0</v>
      </c>
      <c r="AR26" s="45">
        <v>0</v>
      </c>
      <c r="AS26" s="4">
        <f t="shared" si="52"/>
        <v>0</v>
      </c>
      <c r="AT26" s="45">
        <v>0</v>
      </c>
      <c r="AU26" s="4">
        <f t="shared" si="53"/>
        <v>0</v>
      </c>
      <c r="AV26" s="45">
        <v>0</v>
      </c>
      <c r="AW26" s="45">
        <v>0</v>
      </c>
      <c r="AX26" s="4">
        <f t="shared" si="54"/>
        <v>0</v>
      </c>
      <c r="AY26" s="49">
        <v>0</v>
      </c>
      <c r="AZ26" s="49">
        <v>0</v>
      </c>
      <c r="BA26" s="49">
        <v>0</v>
      </c>
      <c r="BB26" s="49">
        <v>0</v>
      </c>
      <c r="BC26" s="49">
        <v>0</v>
      </c>
      <c r="BD26" s="49">
        <v>0</v>
      </c>
      <c r="BE26" s="49">
        <v>0</v>
      </c>
      <c r="BF26" s="50">
        <f t="shared" si="55"/>
        <v>0</v>
      </c>
      <c r="BG26" s="49">
        <v>0</v>
      </c>
      <c r="BH26" s="49">
        <v>0</v>
      </c>
      <c r="BI26" s="49">
        <v>0</v>
      </c>
      <c r="BJ26" s="49">
        <v>0</v>
      </c>
      <c r="BK26" s="49">
        <v>0</v>
      </c>
      <c r="BL26" s="49">
        <v>0</v>
      </c>
      <c r="BM26" s="49">
        <v>0</v>
      </c>
      <c r="BN26" s="49">
        <v>0</v>
      </c>
      <c r="BO26" s="50">
        <f t="shared" si="56"/>
        <v>0</v>
      </c>
      <c r="BP26" s="49">
        <v>0</v>
      </c>
      <c r="BQ26" s="49">
        <v>0</v>
      </c>
      <c r="BR26" s="49">
        <v>0</v>
      </c>
      <c r="BS26" s="50">
        <f t="shared" si="57"/>
        <v>0</v>
      </c>
      <c r="BT26" s="45">
        <v>0</v>
      </c>
      <c r="BU26" s="45">
        <v>0</v>
      </c>
      <c r="BV26" s="45">
        <v>0</v>
      </c>
      <c r="BW26" s="45">
        <v>0</v>
      </c>
      <c r="BX26" s="4">
        <f t="shared" si="58"/>
        <v>0</v>
      </c>
      <c r="BY26" s="45">
        <v>0</v>
      </c>
      <c r="BZ26" s="45">
        <v>0</v>
      </c>
      <c r="CA26" s="45">
        <v>0</v>
      </c>
      <c r="CB26" s="4">
        <f t="shared" si="59"/>
        <v>0</v>
      </c>
      <c r="CC26" s="4">
        <f t="shared" si="60"/>
        <v>0</v>
      </c>
      <c r="CD26" s="81">
        <f t="shared" si="61"/>
        <v>0</v>
      </c>
      <c r="CE26" s="83">
        <f t="shared" si="62"/>
        <v>0</v>
      </c>
      <c r="CF26" s="83">
        <f t="shared" si="63"/>
        <v>0</v>
      </c>
      <c r="CG26" s="83">
        <f t="shared" si="35"/>
        <v>0</v>
      </c>
      <c r="CH26" s="83">
        <f t="shared" si="64"/>
        <v>0</v>
      </c>
      <c r="CI26" s="44">
        <f t="shared" si="65"/>
        <v>0</v>
      </c>
      <c r="CJ26" s="66" t="str">
        <f t="shared" si="36"/>
        <v>-</v>
      </c>
      <c r="CK26" s="66" t="str">
        <f t="shared" si="37"/>
        <v>-</v>
      </c>
      <c r="CL26" s="148" t="str">
        <f t="shared" si="38"/>
        <v>-</v>
      </c>
      <c r="CM26" s="148" t="str">
        <f t="shared" si="39"/>
        <v>-</v>
      </c>
      <c r="CN26" s="148" t="str">
        <f t="shared" si="40"/>
        <v>-</v>
      </c>
      <c r="CO26" s="148" t="str">
        <f t="shared" si="41"/>
        <v>-</v>
      </c>
      <c r="CP26" s="148" t="str">
        <f t="shared" si="42"/>
        <v>-</v>
      </c>
      <c r="CQ26" s="148" t="str">
        <f t="shared" si="43"/>
        <v>-</v>
      </c>
      <c r="CR26" s="149" t="str">
        <f t="shared" si="44"/>
        <v>-</v>
      </c>
      <c r="CS26" s="83">
        <f t="shared" si="45"/>
        <v>0</v>
      </c>
      <c r="CT26" s="87">
        <f t="shared" si="66"/>
        <v>0</v>
      </c>
      <c r="CU26" s="87">
        <f t="shared" si="67"/>
        <v>0</v>
      </c>
      <c r="CV26" s="87">
        <f t="shared" si="68"/>
        <v>0</v>
      </c>
      <c r="CW26" s="87">
        <f t="shared" si="69"/>
        <v>0</v>
      </c>
      <c r="CX26" s="87">
        <f t="shared" si="70"/>
        <v>0</v>
      </c>
      <c r="CY26" s="87">
        <f t="shared" si="71"/>
        <v>0</v>
      </c>
      <c r="CZ26" s="87">
        <f t="shared" si="72"/>
        <v>0</v>
      </c>
      <c r="DA26" s="87">
        <f t="shared" si="73"/>
        <v>0</v>
      </c>
      <c r="DB26" s="87">
        <f t="shared" si="74"/>
        <v>0</v>
      </c>
      <c r="DC26" s="87">
        <f t="shared" si="75"/>
        <v>0</v>
      </c>
      <c r="DD26" s="87">
        <f t="shared" si="76"/>
        <v>0</v>
      </c>
      <c r="DE26" s="87">
        <f t="shared" si="77"/>
        <v>0</v>
      </c>
      <c r="DF26" s="87">
        <f t="shared" si="78"/>
        <v>0</v>
      </c>
      <c r="DG26" s="87">
        <f t="shared" si="79"/>
        <v>0</v>
      </c>
      <c r="DH26" s="87">
        <f t="shared" si="80"/>
        <v>0</v>
      </c>
      <c r="DI26" s="88">
        <f t="shared" si="81"/>
        <v>0</v>
      </c>
      <c r="DJ26" s="83">
        <f t="shared" si="82"/>
        <v>0</v>
      </c>
      <c r="DK26" s="151">
        <f t="shared" si="46"/>
        <v>0</v>
      </c>
      <c r="DL26" s="74"/>
      <c r="DM26" s="75"/>
    </row>
    <row r="27" spans="1:117" ht="12.75">
      <c r="A27" s="59" t="s">
        <v>18</v>
      </c>
      <c r="B27" s="50">
        <v>635</v>
      </c>
      <c r="C27" s="4">
        <v>1743748</v>
      </c>
      <c r="D27" s="41">
        <v>2746.06</v>
      </c>
      <c r="E27" s="41">
        <v>86.18</v>
      </c>
      <c r="F27" s="11"/>
      <c r="G27" s="14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f t="shared" si="0"/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0</v>
      </c>
      <c r="U27" s="50">
        <v>0</v>
      </c>
      <c r="V27" s="50">
        <v>0</v>
      </c>
      <c r="W27" s="50">
        <f t="shared" si="49"/>
        <v>0</v>
      </c>
      <c r="X27" s="50">
        <v>0</v>
      </c>
      <c r="Y27" s="50">
        <f t="shared" si="50"/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50">
        <f t="shared" si="51"/>
        <v>0</v>
      </c>
      <c r="AF27" s="50">
        <v>0</v>
      </c>
      <c r="AG27" s="50">
        <v>0</v>
      </c>
      <c r="AH27" s="50">
        <v>0</v>
      </c>
      <c r="AI27" s="50">
        <v>0</v>
      </c>
      <c r="AJ27" s="50">
        <v>0</v>
      </c>
      <c r="AK27" s="50">
        <v>0</v>
      </c>
      <c r="AL27" s="50">
        <v>0</v>
      </c>
      <c r="AM27" s="50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f t="shared" si="52"/>
        <v>0</v>
      </c>
      <c r="AT27" s="4">
        <v>0</v>
      </c>
      <c r="AU27" s="4">
        <f t="shared" si="53"/>
        <v>0</v>
      </c>
      <c r="AV27" s="4">
        <v>0</v>
      </c>
      <c r="AW27" s="4">
        <v>0</v>
      </c>
      <c r="AX27" s="4">
        <f t="shared" si="54"/>
        <v>0</v>
      </c>
      <c r="AY27" s="50">
        <v>0</v>
      </c>
      <c r="AZ27" s="50">
        <v>0</v>
      </c>
      <c r="BA27" s="50">
        <v>0</v>
      </c>
      <c r="BB27" s="50">
        <v>0</v>
      </c>
      <c r="BC27" s="50">
        <v>0</v>
      </c>
      <c r="BD27" s="50">
        <v>0</v>
      </c>
      <c r="BE27" s="50">
        <v>0</v>
      </c>
      <c r="BF27" s="50">
        <f t="shared" si="55"/>
        <v>0</v>
      </c>
      <c r="BG27" s="50">
        <v>0</v>
      </c>
      <c r="BH27" s="50">
        <v>0</v>
      </c>
      <c r="BI27" s="50">
        <v>0</v>
      </c>
      <c r="BJ27" s="50">
        <v>0</v>
      </c>
      <c r="BK27" s="50">
        <v>0</v>
      </c>
      <c r="BL27" s="50">
        <v>0</v>
      </c>
      <c r="BM27" s="50">
        <v>0</v>
      </c>
      <c r="BN27" s="50">
        <v>0</v>
      </c>
      <c r="BO27" s="50">
        <f t="shared" si="56"/>
        <v>0</v>
      </c>
      <c r="BP27" s="50">
        <v>0</v>
      </c>
      <c r="BQ27" s="50">
        <v>0</v>
      </c>
      <c r="BR27" s="50">
        <v>0</v>
      </c>
      <c r="BS27" s="50">
        <f t="shared" si="57"/>
        <v>0</v>
      </c>
      <c r="BT27" s="4">
        <v>0</v>
      </c>
      <c r="BU27" s="4">
        <v>0</v>
      </c>
      <c r="BV27" s="4">
        <v>0</v>
      </c>
      <c r="BW27" s="4">
        <v>0</v>
      </c>
      <c r="BX27" s="4">
        <f t="shared" si="58"/>
        <v>0</v>
      </c>
      <c r="BY27" s="4">
        <v>0</v>
      </c>
      <c r="BZ27" s="4">
        <v>0</v>
      </c>
      <c r="CA27" s="4">
        <v>0</v>
      </c>
      <c r="CB27" s="4">
        <f t="shared" si="59"/>
        <v>0</v>
      </c>
      <c r="CC27" s="4">
        <f t="shared" si="60"/>
        <v>0</v>
      </c>
      <c r="CD27" s="81">
        <f t="shared" si="61"/>
        <v>0</v>
      </c>
      <c r="CE27" s="83">
        <f t="shared" si="62"/>
        <v>0</v>
      </c>
      <c r="CF27" s="83">
        <f t="shared" si="63"/>
        <v>0</v>
      </c>
      <c r="CG27" s="83">
        <f t="shared" si="35"/>
        <v>0</v>
      </c>
      <c r="CH27" s="83">
        <f t="shared" si="64"/>
        <v>0</v>
      </c>
      <c r="CI27" s="44">
        <f t="shared" si="65"/>
        <v>0</v>
      </c>
      <c r="CJ27" s="66" t="str">
        <f t="shared" si="36"/>
        <v>-</v>
      </c>
      <c r="CK27" s="66" t="str">
        <f t="shared" si="37"/>
        <v>-</v>
      </c>
      <c r="CL27" s="148" t="str">
        <f t="shared" si="38"/>
        <v>-</v>
      </c>
      <c r="CM27" s="148" t="str">
        <f t="shared" si="39"/>
        <v>-</v>
      </c>
      <c r="CN27" s="148" t="str">
        <f t="shared" si="40"/>
        <v>-</v>
      </c>
      <c r="CO27" s="148" t="str">
        <f t="shared" si="41"/>
        <v>-</v>
      </c>
      <c r="CP27" s="148" t="str">
        <f t="shared" si="42"/>
        <v>-</v>
      </c>
      <c r="CQ27" s="148" t="str">
        <f t="shared" si="43"/>
        <v>-</v>
      </c>
      <c r="CR27" s="149" t="str">
        <f t="shared" si="44"/>
        <v>-</v>
      </c>
      <c r="CS27" s="83">
        <f t="shared" si="45"/>
        <v>0</v>
      </c>
      <c r="CT27" s="87">
        <f t="shared" si="66"/>
        <v>0</v>
      </c>
      <c r="CU27" s="87">
        <f t="shared" si="67"/>
        <v>0</v>
      </c>
      <c r="CV27" s="87">
        <f t="shared" si="68"/>
        <v>0</v>
      </c>
      <c r="CW27" s="87">
        <f t="shared" si="69"/>
        <v>0</v>
      </c>
      <c r="CX27" s="87">
        <f t="shared" si="70"/>
        <v>0</v>
      </c>
      <c r="CY27" s="87">
        <f t="shared" si="71"/>
        <v>0</v>
      </c>
      <c r="CZ27" s="87">
        <f t="shared" si="72"/>
        <v>0</v>
      </c>
      <c r="DA27" s="87">
        <f t="shared" si="73"/>
        <v>0</v>
      </c>
      <c r="DB27" s="87">
        <f t="shared" si="74"/>
        <v>0</v>
      </c>
      <c r="DC27" s="87">
        <f t="shared" si="75"/>
        <v>0</v>
      </c>
      <c r="DD27" s="87">
        <f t="shared" si="76"/>
        <v>0</v>
      </c>
      <c r="DE27" s="87">
        <f t="shared" si="77"/>
        <v>0</v>
      </c>
      <c r="DF27" s="87">
        <f t="shared" si="78"/>
        <v>0</v>
      </c>
      <c r="DG27" s="87">
        <f t="shared" si="79"/>
        <v>0</v>
      </c>
      <c r="DH27" s="87">
        <f t="shared" si="80"/>
        <v>0</v>
      </c>
      <c r="DI27" s="88">
        <f t="shared" si="81"/>
        <v>0</v>
      </c>
      <c r="DJ27" s="83">
        <f t="shared" si="82"/>
        <v>0</v>
      </c>
      <c r="DK27" s="151">
        <f t="shared" si="46"/>
        <v>0</v>
      </c>
      <c r="DL27" s="71"/>
      <c r="DM27" s="72"/>
    </row>
    <row r="28" spans="1:117" ht="12.75">
      <c r="A28" s="58" t="s">
        <v>19</v>
      </c>
      <c r="B28" s="49">
        <v>420</v>
      </c>
      <c r="C28" s="45">
        <v>803824</v>
      </c>
      <c r="D28" s="46">
        <v>1913.87</v>
      </c>
      <c r="E28" s="46">
        <v>60.06</v>
      </c>
      <c r="F28" s="135"/>
      <c r="G28" s="141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50">
        <f t="shared" si="0"/>
        <v>0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  <c r="T28" s="49">
        <v>0</v>
      </c>
      <c r="U28" s="49">
        <v>0</v>
      </c>
      <c r="V28" s="49">
        <v>0</v>
      </c>
      <c r="W28" s="50">
        <f t="shared" si="49"/>
        <v>0</v>
      </c>
      <c r="X28" s="49">
        <v>0</v>
      </c>
      <c r="Y28" s="50">
        <f t="shared" si="50"/>
        <v>0</v>
      </c>
      <c r="Z28" s="49">
        <v>0</v>
      </c>
      <c r="AA28" s="49">
        <v>0</v>
      </c>
      <c r="AB28" s="49">
        <v>0</v>
      </c>
      <c r="AC28" s="49">
        <v>0</v>
      </c>
      <c r="AD28" s="49">
        <v>0</v>
      </c>
      <c r="AE28" s="50">
        <f t="shared" si="51"/>
        <v>0</v>
      </c>
      <c r="AF28" s="49">
        <v>0</v>
      </c>
      <c r="AG28" s="49">
        <v>0</v>
      </c>
      <c r="AH28" s="49">
        <v>0</v>
      </c>
      <c r="AI28" s="49">
        <v>0</v>
      </c>
      <c r="AJ28" s="49">
        <v>0</v>
      </c>
      <c r="AK28" s="49">
        <v>0</v>
      </c>
      <c r="AL28" s="49">
        <v>0</v>
      </c>
      <c r="AM28" s="49">
        <v>0</v>
      </c>
      <c r="AN28" s="45">
        <v>0</v>
      </c>
      <c r="AO28" s="45">
        <v>0</v>
      </c>
      <c r="AP28" s="45">
        <v>0</v>
      </c>
      <c r="AQ28" s="45">
        <v>0</v>
      </c>
      <c r="AR28" s="45">
        <v>0</v>
      </c>
      <c r="AS28" s="4">
        <f t="shared" si="52"/>
        <v>0</v>
      </c>
      <c r="AT28" s="45">
        <v>0</v>
      </c>
      <c r="AU28" s="4">
        <f t="shared" si="53"/>
        <v>0</v>
      </c>
      <c r="AV28" s="45">
        <v>0</v>
      </c>
      <c r="AW28" s="45">
        <v>0</v>
      </c>
      <c r="AX28" s="4">
        <f t="shared" si="54"/>
        <v>0</v>
      </c>
      <c r="AY28" s="49">
        <v>0</v>
      </c>
      <c r="AZ28" s="49">
        <v>0</v>
      </c>
      <c r="BA28" s="49">
        <v>0</v>
      </c>
      <c r="BB28" s="49">
        <v>0</v>
      </c>
      <c r="BC28" s="49">
        <v>0</v>
      </c>
      <c r="BD28" s="49">
        <v>0</v>
      </c>
      <c r="BE28" s="49">
        <v>0</v>
      </c>
      <c r="BF28" s="50">
        <f t="shared" si="55"/>
        <v>0</v>
      </c>
      <c r="BG28" s="49">
        <v>0</v>
      </c>
      <c r="BH28" s="49">
        <v>0</v>
      </c>
      <c r="BI28" s="49">
        <v>0</v>
      </c>
      <c r="BJ28" s="49">
        <v>0</v>
      </c>
      <c r="BK28" s="49">
        <v>0</v>
      </c>
      <c r="BL28" s="49">
        <v>0</v>
      </c>
      <c r="BM28" s="49">
        <v>0</v>
      </c>
      <c r="BN28" s="49">
        <v>0</v>
      </c>
      <c r="BO28" s="50">
        <f t="shared" si="56"/>
        <v>0</v>
      </c>
      <c r="BP28" s="49">
        <v>0</v>
      </c>
      <c r="BQ28" s="49">
        <v>0</v>
      </c>
      <c r="BR28" s="49">
        <v>0</v>
      </c>
      <c r="BS28" s="50">
        <f t="shared" si="57"/>
        <v>0</v>
      </c>
      <c r="BT28" s="45">
        <v>0</v>
      </c>
      <c r="BU28" s="45">
        <v>0</v>
      </c>
      <c r="BV28" s="45">
        <v>0</v>
      </c>
      <c r="BW28" s="45">
        <v>0</v>
      </c>
      <c r="BX28" s="4">
        <f t="shared" si="58"/>
        <v>0</v>
      </c>
      <c r="BY28" s="45">
        <v>0</v>
      </c>
      <c r="BZ28" s="45">
        <v>0</v>
      </c>
      <c r="CA28" s="45">
        <v>0</v>
      </c>
      <c r="CB28" s="4">
        <f t="shared" si="59"/>
        <v>0</v>
      </c>
      <c r="CC28" s="4">
        <f t="shared" si="60"/>
        <v>0</v>
      </c>
      <c r="CD28" s="81">
        <f t="shared" si="61"/>
        <v>0</v>
      </c>
      <c r="CE28" s="83">
        <f t="shared" si="62"/>
        <v>0</v>
      </c>
      <c r="CF28" s="83">
        <f t="shared" si="63"/>
        <v>0</v>
      </c>
      <c r="CG28" s="83">
        <f t="shared" si="35"/>
        <v>0</v>
      </c>
      <c r="CH28" s="83">
        <f t="shared" si="64"/>
        <v>0</v>
      </c>
      <c r="CI28" s="44">
        <f t="shared" si="65"/>
        <v>0</v>
      </c>
      <c r="CJ28" s="66" t="str">
        <f t="shared" si="36"/>
        <v>-</v>
      </c>
      <c r="CK28" s="66" t="str">
        <f t="shared" si="37"/>
        <v>-</v>
      </c>
      <c r="CL28" s="148" t="str">
        <f t="shared" si="38"/>
        <v>-</v>
      </c>
      <c r="CM28" s="148" t="str">
        <f t="shared" si="39"/>
        <v>-</v>
      </c>
      <c r="CN28" s="148" t="str">
        <f t="shared" si="40"/>
        <v>-</v>
      </c>
      <c r="CO28" s="148" t="str">
        <f t="shared" si="41"/>
        <v>-</v>
      </c>
      <c r="CP28" s="148" t="str">
        <f t="shared" si="42"/>
        <v>-</v>
      </c>
      <c r="CQ28" s="148" t="str">
        <f t="shared" si="43"/>
        <v>-</v>
      </c>
      <c r="CR28" s="149" t="str">
        <f t="shared" si="44"/>
        <v>-</v>
      </c>
      <c r="CS28" s="83">
        <f t="shared" si="45"/>
        <v>0</v>
      </c>
      <c r="CT28" s="87">
        <f t="shared" si="66"/>
        <v>0</v>
      </c>
      <c r="CU28" s="87">
        <f t="shared" si="67"/>
        <v>0</v>
      </c>
      <c r="CV28" s="87">
        <f t="shared" si="68"/>
        <v>0</v>
      </c>
      <c r="CW28" s="87">
        <f t="shared" si="69"/>
        <v>0</v>
      </c>
      <c r="CX28" s="87">
        <f t="shared" si="70"/>
        <v>0</v>
      </c>
      <c r="CY28" s="87">
        <f t="shared" si="71"/>
        <v>0</v>
      </c>
      <c r="CZ28" s="87">
        <f t="shared" si="72"/>
        <v>0</v>
      </c>
      <c r="DA28" s="87">
        <f t="shared" si="73"/>
        <v>0</v>
      </c>
      <c r="DB28" s="87">
        <f t="shared" si="74"/>
        <v>0</v>
      </c>
      <c r="DC28" s="87">
        <f t="shared" si="75"/>
        <v>0</v>
      </c>
      <c r="DD28" s="87">
        <f t="shared" si="76"/>
        <v>0</v>
      </c>
      <c r="DE28" s="87">
        <f t="shared" si="77"/>
        <v>0</v>
      </c>
      <c r="DF28" s="87">
        <f t="shared" si="78"/>
        <v>0</v>
      </c>
      <c r="DG28" s="87">
        <f t="shared" si="79"/>
        <v>0</v>
      </c>
      <c r="DH28" s="87">
        <f t="shared" si="80"/>
        <v>0</v>
      </c>
      <c r="DI28" s="88">
        <f t="shared" si="81"/>
        <v>0</v>
      </c>
      <c r="DJ28" s="83">
        <f t="shared" si="82"/>
        <v>0</v>
      </c>
      <c r="DK28" s="151">
        <f t="shared" si="46"/>
        <v>0</v>
      </c>
      <c r="DL28" s="74"/>
      <c r="DM28" s="75"/>
    </row>
    <row r="29" spans="1:117" ht="12.75">
      <c r="A29" s="59" t="s">
        <v>21</v>
      </c>
      <c r="B29" s="50">
        <v>2584</v>
      </c>
      <c r="C29" s="4">
        <v>8646121</v>
      </c>
      <c r="D29" s="41">
        <v>3346.02</v>
      </c>
      <c r="E29" s="41">
        <v>105.01</v>
      </c>
      <c r="F29" s="11"/>
      <c r="G29" s="14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f t="shared" si="0"/>
        <v>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50">
        <v>0</v>
      </c>
      <c r="V29" s="50">
        <v>0</v>
      </c>
      <c r="W29" s="50">
        <f t="shared" si="49"/>
        <v>0</v>
      </c>
      <c r="X29" s="50">
        <v>0</v>
      </c>
      <c r="Y29" s="50">
        <f t="shared" si="50"/>
        <v>0</v>
      </c>
      <c r="Z29" s="50">
        <v>0</v>
      </c>
      <c r="AA29" s="50">
        <v>0</v>
      </c>
      <c r="AB29" s="50">
        <v>0</v>
      </c>
      <c r="AC29" s="50">
        <v>0</v>
      </c>
      <c r="AD29" s="50">
        <v>0</v>
      </c>
      <c r="AE29" s="50">
        <f t="shared" si="51"/>
        <v>0</v>
      </c>
      <c r="AF29" s="50">
        <v>0</v>
      </c>
      <c r="AG29" s="50">
        <v>0</v>
      </c>
      <c r="AH29" s="50">
        <v>0</v>
      </c>
      <c r="AI29" s="50">
        <v>0</v>
      </c>
      <c r="AJ29" s="50">
        <v>0</v>
      </c>
      <c r="AK29" s="50">
        <v>0</v>
      </c>
      <c r="AL29" s="50">
        <v>0</v>
      </c>
      <c r="AM29" s="50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f t="shared" si="52"/>
        <v>0</v>
      </c>
      <c r="AT29" s="4">
        <v>0</v>
      </c>
      <c r="AU29" s="4">
        <f t="shared" si="53"/>
        <v>0</v>
      </c>
      <c r="AV29" s="4">
        <v>0</v>
      </c>
      <c r="AW29" s="4">
        <v>0</v>
      </c>
      <c r="AX29" s="4">
        <f t="shared" si="54"/>
        <v>0</v>
      </c>
      <c r="AY29" s="50">
        <v>0</v>
      </c>
      <c r="AZ29" s="50">
        <v>0</v>
      </c>
      <c r="BA29" s="50">
        <v>0</v>
      </c>
      <c r="BB29" s="50">
        <v>0</v>
      </c>
      <c r="BC29" s="50">
        <v>0</v>
      </c>
      <c r="BD29" s="50">
        <v>0</v>
      </c>
      <c r="BE29" s="50">
        <v>0</v>
      </c>
      <c r="BF29" s="50">
        <f t="shared" si="55"/>
        <v>0</v>
      </c>
      <c r="BG29" s="50">
        <v>0</v>
      </c>
      <c r="BH29" s="50">
        <v>0</v>
      </c>
      <c r="BI29" s="50">
        <v>0</v>
      </c>
      <c r="BJ29" s="50">
        <v>0</v>
      </c>
      <c r="BK29" s="50">
        <v>0</v>
      </c>
      <c r="BL29" s="50">
        <v>0</v>
      </c>
      <c r="BM29" s="50">
        <v>0</v>
      </c>
      <c r="BN29" s="50">
        <v>0</v>
      </c>
      <c r="BO29" s="50">
        <f t="shared" si="56"/>
        <v>0</v>
      </c>
      <c r="BP29" s="50">
        <v>0</v>
      </c>
      <c r="BQ29" s="50">
        <v>0</v>
      </c>
      <c r="BR29" s="50">
        <v>0</v>
      </c>
      <c r="BS29" s="50">
        <f t="shared" si="57"/>
        <v>0</v>
      </c>
      <c r="BT29" s="4">
        <v>0</v>
      </c>
      <c r="BU29" s="4">
        <v>0</v>
      </c>
      <c r="BV29" s="4">
        <v>0</v>
      </c>
      <c r="BW29" s="4">
        <v>0</v>
      </c>
      <c r="BX29" s="4">
        <f t="shared" si="58"/>
        <v>0</v>
      </c>
      <c r="BY29" s="4">
        <v>0</v>
      </c>
      <c r="BZ29" s="4">
        <v>0</v>
      </c>
      <c r="CA29" s="4">
        <v>0</v>
      </c>
      <c r="CB29" s="4">
        <f t="shared" si="59"/>
        <v>0</v>
      </c>
      <c r="CC29" s="4">
        <f t="shared" si="60"/>
        <v>0</v>
      </c>
      <c r="CD29" s="81">
        <f t="shared" si="61"/>
        <v>0</v>
      </c>
      <c r="CE29" s="83">
        <f t="shared" si="62"/>
        <v>0</v>
      </c>
      <c r="CF29" s="83">
        <f t="shared" si="63"/>
        <v>0</v>
      </c>
      <c r="CG29" s="83">
        <f t="shared" si="35"/>
        <v>0</v>
      </c>
      <c r="CH29" s="83">
        <f t="shared" si="64"/>
        <v>0</v>
      </c>
      <c r="CI29" s="44">
        <f t="shared" si="65"/>
        <v>0</v>
      </c>
      <c r="CJ29" s="66" t="str">
        <f t="shared" si="36"/>
        <v>-</v>
      </c>
      <c r="CK29" s="66" t="str">
        <f t="shared" si="37"/>
        <v>-</v>
      </c>
      <c r="CL29" s="148" t="str">
        <f t="shared" si="38"/>
        <v>-</v>
      </c>
      <c r="CM29" s="148" t="str">
        <f t="shared" si="39"/>
        <v>-</v>
      </c>
      <c r="CN29" s="148" t="str">
        <f t="shared" si="40"/>
        <v>-</v>
      </c>
      <c r="CO29" s="148" t="str">
        <f t="shared" si="41"/>
        <v>-</v>
      </c>
      <c r="CP29" s="148" t="str">
        <f t="shared" si="42"/>
        <v>-</v>
      </c>
      <c r="CQ29" s="148" t="str">
        <f t="shared" si="43"/>
        <v>-</v>
      </c>
      <c r="CR29" s="149" t="str">
        <f t="shared" si="44"/>
        <v>-</v>
      </c>
      <c r="CS29" s="83">
        <f t="shared" si="45"/>
        <v>0</v>
      </c>
      <c r="CT29" s="87">
        <f t="shared" si="66"/>
        <v>0</v>
      </c>
      <c r="CU29" s="87">
        <f t="shared" si="67"/>
        <v>0</v>
      </c>
      <c r="CV29" s="87">
        <f t="shared" si="68"/>
        <v>0</v>
      </c>
      <c r="CW29" s="87">
        <f t="shared" si="69"/>
        <v>0</v>
      </c>
      <c r="CX29" s="87">
        <f t="shared" si="70"/>
        <v>0</v>
      </c>
      <c r="CY29" s="87">
        <f t="shared" si="71"/>
        <v>0</v>
      </c>
      <c r="CZ29" s="87">
        <f t="shared" si="72"/>
        <v>0</v>
      </c>
      <c r="DA29" s="87">
        <f t="shared" si="73"/>
        <v>0</v>
      </c>
      <c r="DB29" s="87">
        <f t="shared" si="74"/>
        <v>0</v>
      </c>
      <c r="DC29" s="87">
        <f t="shared" si="75"/>
        <v>0</v>
      </c>
      <c r="DD29" s="87">
        <f t="shared" si="76"/>
        <v>0</v>
      </c>
      <c r="DE29" s="87">
        <f t="shared" si="77"/>
        <v>0</v>
      </c>
      <c r="DF29" s="87">
        <f t="shared" si="78"/>
        <v>0</v>
      </c>
      <c r="DG29" s="87">
        <f t="shared" si="79"/>
        <v>0</v>
      </c>
      <c r="DH29" s="87">
        <f t="shared" si="80"/>
        <v>0</v>
      </c>
      <c r="DI29" s="88">
        <f t="shared" si="81"/>
        <v>0</v>
      </c>
      <c r="DJ29" s="83">
        <f t="shared" si="82"/>
        <v>0</v>
      </c>
      <c r="DK29" s="151">
        <f t="shared" si="46"/>
        <v>0</v>
      </c>
      <c r="DL29" s="71"/>
      <c r="DM29" s="72"/>
    </row>
    <row r="30" spans="1:117" ht="12.75">
      <c r="A30" s="58" t="s">
        <v>31</v>
      </c>
      <c r="B30" s="49">
        <v>394</v>
      </c>
      <c r="C30" s="45">
        <v>962825</v>
      </c>
      <c r="D30" s="46">
        <v>2443.72</v>
      </c>
      <c r="E30" s="46">
        <v>76.69</v>
      </c>
      <c r="F30" s="135"/>
      <c r="G30" s="141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50">
        <f t="shared" si="0"/>
        <v>0</v>
      </c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49">
        <v>0</v>
      </c>
      <c r="T30" s="49">
        <v>0</v>
      </c>
      <c r="U30" s="49">
        <v>0</v>
      </c>
      <c r="V30" s="49">
        <v>0</v>
      </c>
      <c r="W30" s="50">
        <f t="shared" si="49"/>
        <v>0</v>
      </c>
      <c r="X30" s="49">
        <v>0</v>
      </c>
      <c r="Y30" s="50">
        <f t="shared" si="50"/>
        <v>0</v>
      </c>
      <c r="Z30" s="49">
        <v>0</v>
      </c>
      <c r="AA30" s="49">
        <v>0</v>
      </c>
      <c r="AB30" s="49">
        <v>0</v>
      </c>
      <c r="AC30" s="49">
        <v>0</v>
      </c>
      <c r="AD30" s="49">
        <v>0</v>
      </c>
      <c r="AE30" s="50">
        <f t="shared" si="51"/>
        <v>0</v>
      </c>
      <c r="AF30" s="49">
        <v>0</v>
      </c>
      <c r="AG30" s="49">
        <v>0</v>
      </c>
      <c r="AH30" s="49">
        <v>0</v>
      </c>
      <c r="AI30" s="49">
        <v>0</v>
      </c>
      <c r="AJ30" s="49">
        <v>0</v>
      </c>
      <c r="AK30" s="49">
        <v>0</v>
      </c>
      <c r="AL30" s="49">
        <v>0</v>
      </c>
      <c r="AM30" s="49">
        <v>0</v>
      </c>
      <c r="AN30" s="45">
        <v>0</v>
      </c>
      <c r="AO30" s="45">
        <v>0</v>
      </c>
      <c r="AP30" s="45">
        <v>0</v>
      </c>
      <c r="AQ30" s="45">
        <v>0</v>
      </c>
      <c r="AR30" s="45">
        <v>0</v>
      </c>
      <c r="AS30" s="4">
        <f t="shared" si="52"/>
        <v>0</v>
      </c>
      <c r="AT30" s="45">
        <v>0</v>
      </c>
      <c r="AU30" s="4">
        <f t="shared" si="53"/>
        <v>0</v>
      </c>
      <c r="AV30" s="45">
        <v>0</v>
      </c>
      <c r="AW30" s="45">
        <v>0</v>
      </c>
      <c r="AX30" s="4">
        <f t="shared" si="54"/>
        <v>0</v>
      </c>
      <c r="AY30" s="49">
        <v>0</v>
      </c>
      <c r="AZ30" s="49">
        <v>0</v>
      </c>
      <c r="BA30" s="49">
        <v>0</v>
      </c>
      <c r="BB30" s="49">
        <v>0</v>
      </c>
      <c r="BC30" s="49">
        <v>0</v>
      </c>
      <c r="BD30" s="49">
        <v>0</v>
      </c>
      <c r="BE30" s="49">
        <v>0</v>
      </c>
      <c r="BF30" s="50">
        <f t="shared" si="55"/>
        <v>0</v>
      </c>
      <c r="BG30" s="49">
        <v>0</v>
      </c>
      <c r="BH30" s="49">
        <v>0</v>
      </c>
      <c r="BI30" s="49">
        <v>0</v>
      </c>
      <c r="BJ30" s="49">
        <v>0</v>
      </c>
      <c r="BK30" s="49">
        <v>0</v>
      </c>
      <c r="BL30" s="49">
        <v>0</v>
      </c>
      <c r="BM30" s="49">
        <v>0</v>
      </c>
      <c r="BN30" s="49">
        <v>0</v>
      </c>
      <c r="BO30" s="50">
        <f t="shared" si="56"/>
        <v>0</v>
      </c>
      <c r="BP30" s="49">
        <v>0</v>
      </c>
      <c r="BQ30" s="49">
        <v>0</v>
      </c>
      <c r="BR30" s="49">
        <v>0</v>
      </c>
      <c r="BS30" s="50">
        <f t="shared" si="57"/>
        <v>0</v>
      </c>
      <c r="BT30" s="45">
        <v>0</v>
      </c>
      <c r="BU30" s="45">
        <v>0</v>
      </c>
      <c r="BV30" s="45">
        <v>0</v>
      </c>
      <c r="BW30" s="45">
        <v>0</v>
      </c>
      <c r="BX30" s="4">
        <f t="shared" si="58"/>
        <v>0</v>
      </c>
      <c r="BY30" s="45">
        <v>0</v>
      </c>
      <c r="BZ30" s="45">
        <v>0</v>
      </c>
      <c r="CA30" s="45">
        <v>0</v>
      </c>
      <c r="CB30" s="4">
        <f t="shared" si="59"/>
        <v>0</v>
      </c>
      <c r="CC30" s="4">
        <f t="shared" si="60"/>
        <v>0</v>
      </c>
      <c r="CD30" s="81">
        <f t="shared" si="61"/>
        <v>0</v>
      </c>
      <c r="CE30" s="83">
        <f t="shared" si="62"/>
        <v>0</v>
      </c>
      <c r="CF30" s="83">
        <f t="shared" si="63"/>
        <v>0</v>
      </c>
      <c r="CG30" s="83">
        <f t="shared" si="35"/>
        <v>0</v>
      </c>
      <c r="CH30" s="83">
        <f t="shared" si="64"/>
        <v>0</v>
      </c>
      <c r="CI30" s="44">
        <f t="shared" si="65"/>
        <v>0</v>
      </c>
      <c r="CJ30" s="66" t="str">
        <f t="shared" si="36"/>
        <v>-</v>
      </c>
      <c r="CK30" s="66" t="str">
        <f t="shared" si="37"/>
        <v>-</v>
      </c>
      <c r="CL30" s="148" t="str">
        <f t="shared" si="38"/>
        <v>-</v>
      </c>
      <c r="CM30" s="148" t="str">
        <f t="shared" si="39"/>
        <v>-</v>
      </c>
      <c r="CN30" s="148" t="str">
        <f t="shared" si="40"/>
        <v>-</v>
      </c>
      <c r="CO30" s="148" t="str">
        <f t="shared" si="41"/>
        <v>-</v>
      </c>
      <c r="CP30" s="148" t="str">
        <f t="shared" si="42"/>
        <v>-</v>
      </c>
      <c r="CQ30" s="148" t="str">
        <f t="shared" si="43"/>
        <v>-</v>
      </c>
      <c r="CR30" s="149" t="str">
        <f t="shared" si="44"/>
        <v>-</v>
      </c>
      <c r="CS30" s="83">
        <f t="shared" si="45"/>
        <v>0</v>
      </c>
      <c r="CT30" s="87">
        <f t="shared" si="66"/>
        <v>0</v>
      </c>
      <c r="CU30" s="87">
        <f t="shared" si="67"/>
        <v>0</v>
      </c>
      <c r="CV30" s="87">
        <f t="shared" si="68"/>
        <v>0</v>
      </c>
      <c r="CW30" s="87">
        <f t="shared" si="69"/>
        <v>0</v>
      </c>
      <c r="CX30" s="87">
        <f t="shared" si="70"/>
        <v>0</v>
      </c>
      <c r="CY30" s="87">
        <f t="shared" si="71"/>
        <v>0</v>
      </c>
      <c r="CZ30" s="87">
        <f t="shared" si="72"/>
        <v>0</v>
      </c>
      <c r="DA30" s="87">
        <f t="shared" si="73"/>
        <v>0</v>
      </c>
      <c r="DB30" s="87">
        <f t="shared" si="74"/>
        <v>0</v>
      </c>
      <c r="DC30" s="87">
        <f t="shared" si="75"/>
        <v>0</v>
      </c>
      <c r="DD30" s="87">
        <f t="shared" si="76"/>
        <v>0</v>
      </c>
      <c r="DE30" s="87">
        <f t="shared" si="77"/>
        <v>0</v>
      </c>
      <c r="DF30" s="87">
        <f t="shared" si="78"/>
        <v>0</v>
      </c>
      <c r="DG30" s="87">
        <f t="shared" si="79"/>
        <v>0</v>
      </c>
      <c r="DH30" s="87">
        <f t="shared" si="80"/>
        <v>0</v>
      </c>
      <c r="DI30" s="88">
        <f t="shared" si="81"/>
        <v>0</v>
      </c>
      <c r="DJ30" s="83">
        <f t="shared" si="82"/>
        <v>0</v>
      </c>
      <c r="DK30" s="151">
        <f t="shared" si="46"/>
        <v>0</v>
      </c>
      <c r="DL30" s="74"/>
      <c r="DM30" s="75"/>
    </row>
    <row r="31" spans="1:117" ht="13.5" thickBot="1">
      <c r="A31" s="60" t="s">
        <v>20</v>
      </c>
      <c r="B31" s="51">
        <v>301</v>
      </c>
      <c r="C31" s="10">
        <v>990901</v>
      </c>
      <c r="D31" s="42">
        <v>3292.03</v>
      </c>
      <c r="E31" s="42">
        <v>103.31</v>
      </c>
      <c r="F31" s="136"/>
      <c r="G31" s="14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f t="shared" si="0"/>
        <v>0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50">
        <v>0</v>
      </c>
      <c r="U31" s="50">
        <v>0</v>
      </c>
      <c r="V31" s="50">
        <v>0</v>
      </c>
      <c r="W31" s="50">
        <f t="shared" si="49"/>
        <v>0</v>
      </c>
      <c r="X31" s="50">
        <v>0</v>
      </c>
      <c r="Y31" s="50">
        <f t="shared" si="50"/>
        <v>0</v>
      </c>
      <c r="Z31" s="50">
        <v>0</v>
      </c>
      <c r="AA31" s="50">
        <v>0</v>
      </c>
      <c r="AB31" s="50">
        <v>0</v>
      </c>
      <c r="AC31" s="50">
        <v>0</v>
      </c>
      <c r="AD31" s="50">
        <v>0</v>
      </c>
      <c r="AE31" s="50">
        <f t="shared" si="51"/>
        <v>0</v>
      </c>
      <c r="AF31" s="50">
        <v>0</v>
      </c>
      <c r="AG31" s="50">
        <v>0</v>
      </c>
      <c r="AH31" s="50">
        <v>0</v>
      </c>
      <c r="AI31" s="50">
        <v>0</v>
      </c>
      <c r="AJ31" s="50">
        <v>0</v>
      </c>
      <c r="AK31" s="50">
        <v>0</v>
      </c>
      <c r="AL31" s="50">
        <v>0</v>
      </c>
      <c r="AM31" s="50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f t="shared" si="52"/>
        <v>0</v>
      </c>
      <c r="AT31" s="4">
        <v>0</v>
      </c>
      <c r="AU31" s="4">
        <f t="shared" si="53"/>
        <v>0</v>
      </c>
      <c r="AV31" s="4">
        <v>0</v>
      </c>
      <c r="AW31" s="4">
        <v>0</v>
      </c>
      <c r="AX31" s="4">
        <f t="shared" si="54"/>
        <v>0</v>
      </c>
      <c r="AY31" s="50">
        <v>0</v>
      </c>
      <c r="AZ31" s="50">
        <v>0</v>
      </c>
      <c r="BA31" s="50">
        <v>0</v>
      </c>
      <c r="BB31" s="50">
        <v>0</v>
      </c>
      <c r="BC31" s="50">
        <v>0</v>
      </c>
      <c r="BD31" s="50">
        <v>0</v>
      </c>
      <c r="BE31" s="50">
        <v>0</v>
      </c>
      <c r="BF31" s="50">
        <f t="shared" si="55"/>
        <v>0</v>
      </c>
      <c r="BG31" s="50">
        <v>0</v>
      </c>
      <c r="BH31" s="50">
        <v>0</v>
      </c>
      <c r="BI31" s="50">
        <v>0</v>
      </c>
      <c r="BJ31" s="50">
        <v>0</v>
      </c>
      <c r="BK31" s="50">
        <v>0</v>
      </c>
      <c r="BL31" s="50">
        <v>0</v>
      </c>
      <c r="BM31" s="50">
        <v>0</v>
      </c>
      <c r="BN31" s="50">
        <v>0</v>
      </c>
      <c r="BO31" s="50">
        <f t="shared" si="56"/>
        <v>0</v>
      </c>
      <c r="BP31" s="50">
        <v>0</v>
      </c>
      <c r="BQ31" s="50">
        <v>0</v>
      </c>
      <c r="BR31" s="50">
        <v>0</v>
      </c>
      <c r="BS31" s="50">
        <f t="shared" si="57"/>
        <v>0</v>
      </c>
      <c r="BT31" s="4">
        <v>0</v>
      </c>
      <c r="BU31" s="4">
        <v>0</v>
      </c>
      <c r="BV31" s="4">
        <v>0</v>
      </c>
      <c r="BW31" s="4">
        <v>0</v>
      </c>
      <c r="BX31" s="4">
        <f t="shared" si="58"/>
        <v>0</v>
      </c>
      <c r="BY31" s="4">
        <v>0</v>
      </c>
      <c r="BZ31" s="4">
        <v>0</v>
      </c>
      <c r="CA31" s="4">
        <v>0</v>
      </c>
      <c r="CB31" s="4">
        <f t="shared" si="59"/>
        <v>0</v>
      </c>
      <c r="CC31" s="4">
        <f t="shared" si="60"/>
        <v>0</v>
      </c>
      <c r="CD31" s="81">
        <f t="shared" si="61"/>
        <v>0</v>
      </c>
      <c r="CE31" s="83">
        <f t="shared" si="62"/>
        <v>0</v>
      </c>
      <c r="CF31" s="83">
        <f t="shared" si="63"/>
        <v>0</v>
      </c>
      <c r="CG31" s="83">
        <f t="shared" si="35"/>
        <v>0</v>
      </c>
      <c r="CH31" s="83">
        <f t="shared" si="64"/>
        <v>0</v>
      </c>
      <c r="CI31" s="44">
        <f t="shared" si="65"/>
        <v>0</v>
      </c>
      <c r="CJ31" s="66" t="str">
        <f t="shared" si="36"/>
        <v>-</v>
      </c>
      <c r="CK31" s="66" t="str">
        <f t="shared" si="37"/>
        <v>-</v>
      </c>
      <c r="CL31" s="148" t="str">
        <f t="shared" si="38"/>
        <v>-</v>
      </c>
      <c r="CM31" s="148" t="str">
        <f t="shared" si="39"/>
        <v>-</v>
      </c>
      <c r="CN31" s="148" t="str">
        <f t="shared" si="40"/>
        <v>-</v>
      </c>
      <c r="CO31" s="148" t="str">
        <f t="shared" si="41"/>
        <v>-</v>
      </c>
      <c r="CP31" s="148" t="str">
        <f t="shared" si="42"/>
        <v>-</v>
      </c>
      <c r="CQ31" s="148" t="str">
        <f t="shared" si="43"/>
        <v>-</v>
      </c>
      <c r="CR31" s="149" t="str">
        <f t="shared" si="44"/>
        <v>-</v>
      </c>
      <c r="CS31" s="83">
        <f t="shared" si="45"/>
        <v>0</v>
      </c>
      <c r="CT31" s="87">
        <f t="shared" si="66"/>
        <v>0</v>
      </c>
      <c r="CU31" s="87">
        <f t="shared" si="67"/>
        <v>0</v>
      </c>
      <c r="CV31" s="87">
        <f t="shared" si="68"/>
        <v>0</v>
      </c>
      <c r="CW31" s="87">
        <f t="shared" si="69"/>
        <v>0</v>
      </c>
      <c r="CX31" s="87">
        <f t="shared" si="70"/>
        <v>0</v>
      </c>
      <c r="CY31" s="87">
        <f t="shared" si="71"/>
        <v>0</v>
      </c>
      <c r="CZ31" s="87">
        <f t="shared" si="72"/>
        <v>0</v>
      </c>
      <c r="DA31" s="87">
        <f t="shared" si="73"/>
        <v>0</v>
      </c>
      <c r="DB31" s="87">
        <f t="shared" si="74"/>
        <v>0</v>
      </c>
      <c r="DC31" s="87">
        <f t="shared" si="75"/>
        <v>0</v>
      </c>
      <c r="DD31" s="87">
        <f t="shared" si="76"/>
        <v>0</v>
      </c>
      <c r="DE31" s="87">
        <f t="shared" si="77"/>
        <v>0</v>
      </c>
      <c r="DF31" s="87">
        <f t="shared" si="78"/>
        <v>0</v>
      </c>
      <c r="DG31" s="87">
        <f t="shared" si="79"/>
        <v>0</v>
      </c>
      <c r="DH31" s="87">
        <f t="shared" si="80"/>
        <v>0</v>
      </c>
      <c r="DI31" s="88">
        <f t="shared" si="81"/>
        <v>0</v>
      </c>
      <c r="DJ31" s="83">
        <f t="shared" si="82"/>
        <v>0</v>
      </c>
      <c r="DK31" s="151">
        <f t="shared" si="46"/>
        <v>0</v>
      </c>
      <c r="DL31" s="78"/>
      <c r="DM31" s="79"/>
    </row>
    <row r="32" spans="1:117" ht="12.75" customHeight="1">
      <c r="A32" s="67" t="s">
        <v>70</v>
      </c>
      <c r="B32" s="69">
        <f aca="true" t="shared" si="83" ref="B32:BM32">SUM(B3:B31)</f>
        <v>37966</v>
      </c>
      <c r="C32" s="69">
        <f t="shared" si="83"/>
        <v>120978291</v>
      </c>
      <c r="D32" s="69">
        <f t="shared" si="83"/>
        <v>81866.11999999998</v>
      </c>
      <c r="E32" s="69">
        <f t="shared" si="83"/>
        <v>2569.17</v>
      </c>
      <c r="F32" s="69">
        <f t="shared" si="83"/>
        <v>0</v>
      </c>
      <c r="G32" s="126">
        <f t="shared" si="83"/>
        <v>1719893.75</v>
      </c>
      <c r="H32" s="127">
        <f t="shared" si="83"/>
        <v>1340112.89</v>
      </c>
      <c r="I32" s="127">
        <f t="shared" si="83"/>
        <v>101039.3</v>
      </c>
      <c r="J32" s="127">
        <f t="shared" si="83"/>
        <v>653884.75</v>
      </c>
      <c r="K32" s="127">
        <f t="shared" si="83"/>
        <v>2120506.6999999997</v>
      </c>
      <c r="L32" s="127">
        <f t="shared" si="83"/>
        <v>280074.8</v>
      </c>
      <c r="M32" s="127">
        <f t="shared" si="83"/>
        <v>2400581.5</v>
      </c>
      <c r="N32" s="127">
        <f t="shared" si="83"/>
        <v>17831.1</v>
      </c>
      <c r="O32" s="127">
        <f t="shared" si="83"/>
        <v>35654.8</v>
      </c>
      <c r="P32" s="127">
        <f t="shared" si="83"/>
        <v>154453.35</v>
      </c>
      <c r="Q32" s="127">
        <f t="shared" si="83"/>
        <v>520.25</v>
      </c>
      <c r="R32" s="127">
        <f t="shared" si="83"/>
        <v>15000</v>
      </c>
      <c r="S32" s="127">
        <f t="shared" si="83"/>
        <v>9375</v>
      </c>
      <c r="T32" s="127">
        <f t="shared" si="83"/>
        <v>0</v>
      </c>
      <c r="U32" s="127">
        <f t="shared" si="83"/>
        <v>0</v>
      </c>
      <c r="V32" s="127">
        <f t="shared" si="83"/>
        <v>0</v>
      </c>
      <c r="W32" s="127">
        <f t="shared" si="83"/>
        <v>24375</v>
      </c>
      <c r="X32" s="127">
        <f t="shared" si="83"/>
        <v>596855.2000000001</v>
      </c>
      <c r="Y32" s="127">
        <f t="shared" si="83"/>
        <v>7045201.89</v>
      </c>
      <c r="Z32" s="127">
        <f t="shared" si="83"/>
        <v>0</v>
      </c>
      <c r="AA32" s="127">
        <f t="shared" si="83"/>
        <v>0</v>
      </c>
      <c r="AB32" s="127">
        <f t="shared" si="83"/>
        <v>0</v>
      </c>
      <c r="AC32" s="127">
        <f t="shared" si="83"/>
        <v>0</v>
      </c>
      <c r="AD32" s="127">
        <f t="shared" si="83"/>
        <v>0</v>
      </c>
      <c r="AE32" s="127">
        <f t="shared" si="83"/>
        <v>0</v>
      </c>
      <c r="AF32" s="127">
        <f t="shared" si="83"/>
        <v>1038077.9000000001</v>
      </c>
      <c r="AG32" s="127">
        <f t="shared" si="83"/>
        <v>1429422.3</v>
      </c>
      <c r="AH32" s="127">
        <f t="shared" si="83"/>
        <v>294755.5</v>
      </c>
      <c r="AI32" s="127">
        <f t="shared" si="83"/>
        <v>1049779.45</v>
      </c>
      <c r="AJ32" s="127">
        <f t="shared" si="83"/>
        <v>0</v>
      </c>
      <c r="AK32" s="127">
        <f t="shared" si="83"/>
        <v>27355.1</v>
      </c>
      <c r="AL32" s="127">
        <f t="shared" si="83"/>
        <v>727006.83</v>
      </c>
      <c r="AM32" s="127">
        <f t="shared" si="83"/>
        <v>522.5</v>
      </c>
      <c r="AN32" s="127">
        <f t="shared" si="83"/>
        <v>0</v>
      </c>
      <c r="AO32" s="127">
        <f t="shared" si="83"/>
        <v>48388.8</v>
      </c>
      <c r="AP32" s="127">
        <f t="shared" si="83"/>
        <v>0</v>
      </c>
      <c r="AQ32" s="127">
        <f t="shared" si="83"/>
        <v>0</v>
      </c>
      <c r="AR32" s="127">
        <f t="shared" si="83"/>
        <v>0</v>
      </c>
      <c r="AS32" s="127">
        <f t="shared" si="83"/>
        <v>48388.8</v>
      </c>
      <c r="AT32" s="127">
        <f t="shared" si="83"/>
        <v>596855.2000000001</v>
      </c>
      <c r="AU32" s="127">
        <f t="shared" si="83"/>
        <v>4917408.08</v>
      </c>
      <c r="AV32" s="127">
        <f t="shared" si="83"/>
        <v>368586.64</v>
      </c>
      <c r="AW32" s="127">
        <f t="shared" si="83"/>
        <v>2496380.45</v>
      </c>
      <c r="AX32" s="127">
        <f t="shared" si="83"/>
        <v>-5.820766091346741E-10</v>
      </c>
      <c r="AY32" s="127">
        <f t="shared" si="83"/>
        <v>147689.25</v>
      </c>
      <c r="AZ32" s="127">
        <f t="shared" si="83"/>
        <v>986828.25</v>
      </c>
      <c r="BA32" s="127">
        <f t="shared" si="83"/>
        <v>15016.5</v>
      </c>
      <c r="BB32" s="127">
        <f t="shared" si="83"/>
        <v>0</v>
      </c>
      <c r="BC32" s="127">
        <f t="shared" si="83"/>
        <v>74024</v>
      </c>
      <c r="BD32" s="127">
        <f t="shared" si="83"/>
        <v>0</v>
      </c>
      <c r="BE32" s="127">
        <f t="shared" si="83"/>
        <v>45751.65</v>
      </c>
      <c r="BF32" s="127">
        <f t="shared" si="83"/>
        <v>1121620.4</v>
      </c>
      <c r="BG32" s="127">
        <f t="shared" si="83"/>
        <v>23011</v>
      </c>
      <c r="BH32" s="127">
        <f t="shared" si="83"/>
        <v>0</v>
      </c>
      <c r="BI32" s="127">
        <f t="shared" si="83"/>
        <v>0</v>
      </c>
      <c r="BJ32" s="127">
        <f t="shared" si="83"/>
        <v>0</v>
      </c>
      <c r="BK32" s="127">
        <f t="shared" si="83"/>
        <v>86000</v>
      </c>
      <c r="BL32" s="127">
        <f t="shared" si="83"/>
        <v>102780</v>
      </c>
      <c r="BM32" s="127">
        <f t="shared" si="83"/>
        <v>158590.7</v>
      </c>
      <c r="BN32" s="127">
        <f aca="true" t="shared" si="84" ref="BN32:DK32">SUM(BN3:BN31)</f>
        <v>0</v>
      </c>
      <c r="BO32" s="127">
        <f t="shared" si="84"/>
        <v>370381.7</v>
      </c>
      <c r="BP32" s="127">
        <f t="shared" si="84"/>
        <v>281949.2</v>
      </c>
      <c r="BQ32" s="127">
        <f t="shared" si="84"/>
        <v>86000</v>
      </c>
      <c r="BR32" s="127">
        <f t="shared" si="84"/>
        <v>1119187.9</v>
      </c>
      <c r="BS32" s="127">
        <f t="shared" si="84"/>
        <v>0</v>
      </c>
      <c r="BT32" s="127">
        <f t="shared" si="84"/>
        <v>22727015.630000003</v>
      </c>
      <c r="BU32" s="127">
        <f t="shared" si="84"/>
        <v>2000775.95</v>
      </c>
      <c r="BV32" s="127">
        <f t="shared" si="84"/>
        <v>303</v>
      </c>
      <c r="BW32" s="127">
        <f t="shared" si="84"/>
        <v>0</v>
      </c>
      <c r="BX32" s="127">
        <f t="shared" si="84"/>
        <v>24728094.58</v>
      </c>
      <c r="BY32" s="127">
        <f t="shared" si="84"/>
        <v>2589026.12</v>
      </c>
      <c r="BZ32" s="127">
        <f t="shared" si="84"/>
        <v>2520138.85</v>
      </c>
      <c r="CA32" s="127">
        <f t="shared" si="84"/>
        <v>19618929.61</v>
      </c>
      <c r="CB32" s="127">
        <f t="shared" si="84"/>
        <v>24728094.58</v>
      </c>
      <c r="CC32" s="127">
        <f t="shared" si="84"/>
        <v>0</v>
      </c>
      <c r="CD32" s="127">
        <f t="shared" si="84"/>
        <v>272787.6899999999</v>
      </c>
      <c r="CE32" s="127">
        <f t="shared" si="84"/>
        <v>248773.8899999999</v>
      </c>
      <c r="CF32" s="127">
        <f t="shared" si="84"/>
        <v>837238.7</v>
      </c>
      <c r="CG32" s="127">
        <f t="shared" si="84"/>
        <v>4271641.58</v>
      </c>
      <c r="CH32" s="127">
        <f t="shared" si="84"/>
        <v>-799938.2500000001</v>
      </c>
      <c r="CI32" s="127">
        <f t="shared" si="84"/>
        <v>1320568.45</v>
      </c>
      <c r="CJ32" s="128">
        <f t="shared" si="84"/>
        <v>15.99185195269985</v>
      </c>
      <c r="CK32" s="128">
        <f t="shared" si="84"/>
        <v>15.683034876471687</v>
      </c>
      <c r="CL32" s="128">
        <f t="shared" si="84"/>
        <v>0.017512369891402257</v>
      </c>
      <c r="CM32" s="128">
        <f t="shared" si="84"/>
        <v>-0.029995470543304426</v>
      </c>
      <c r="CN32" s="128">
        <f t="shared" si="84"/>
        <v>-1.023395779789794</v>
      </c>
      <c r="CO32" s="128">
        <f t="shared" si="84"/>
        <v>2.2770814837374553</v>
      </c>
      <c r="CP32" s="128">
        <f t="shared" si="84"/>
        <v>1.6469982113381354</v>
      </c>
      <c r="CQ32" s="128">
        <f t="shared" si="84"/>
        <v>1.1814935716210333</v>
      </c>
      <c r="CR32" s="127">
        <f t="shared" si="84"/>
        <v>-11.177919294006506</v>
      </c>
      <c r="CS32" s="127">
        <f t="shared" si="84"/>
        <v>20137989.509999998</v>
      </c>
      <c r="CT32" s="127">
        <f t="shared" si="84"/>
        <v>4644620.389999999</v>
      </c>
      <c r="CU32" s="127">
        <f t="shared" si="84"/>
        <v>4917408.08</v>
      </c>
      <c r="CV32" s="127">
        <f t="shared" si="84"/>
        <v>272787.6900000005</v>
      </c>
      <c r="CW32" s="127">
        <f t="shared" si="84"/>
        <v>0</v>
      </c>
      <c r="CX32" s="127">
        <f t="shared" si="84"/>
        <v>272787.6900000005</v>
      </c>
      <c r="CY32" s="127">
        <f t="shared" si="84"/>
        <v>-2127793.8099999996</v>
      </c>
      <c r="CZ32" s="127">
        <f t="shared" si="84"/>
        <v>837238.7</v>
      </c>
      <c r="DA32" s="127">
        <f t="shared" si="84"/>
        <v>2400581.5</v>
      </c>
      <c r="DB32" s="127">
        <f t="shared" si="84"/>
        <v>-564451.0099999995</v>
      </c>
      <c r="DC32" s="127">
        <f t="shared" si="84"/>
        <v>-2682530.6999999997</v>
      </c>
      <c r="DD32" s="127">
        <f t="shared" si="84"/>
        <v>-2127793.8099999996</v>
      </c>
      <c r="DE32" s="127">
        <f t="shared" si="84"/>
        <v>0</v>
      </c>
      <c r="DF32" s="127">
        <f t="shared" si="84"/>
        <v>11658.173576164043</v>
      </c>
      <c r="DG32" s="127">
        <f t="shared" si="84"/>
        <v>-334.5796663414186</v>
      </c>
      <c r="DH32" s="127">
        <f t="shared" si="84"/>
        <v>0</v>
      </c>
      <c r="DI32" s="127">
        <f t="shared" si="84"/>
        <v>480.79476342387835</v>
      </c>
      <c r="DJ32" s="127">
        <f t="shared" si="84"/>
        <v>-30.48133906163048</v>
      </c>
      <c r="DK32" s="127">
        <f t="shared" si="84"/>
        <v>17618153.66</v>
      </c>
      <c r="DL32" s="20">
        <f>SUM(DL3:DL31)</f>
        <v>0</v>
      </c>
      <c r="DM32" s="33">
        <f>SUM(DM3:DM31)</f>
        <v>0</v>
      </c>
    </row>
    <row r="33" spans="1:117" ht="12.75">
      <c r="A33" s="38" t="s">
        <v>47</v>
      </c>
      <c r="B33" s="31">
        <f aca="true" t="shared" si="85" ref="B33:BM33">MIN(B3:B31)</f>
        <v>172</v>
      </c>
      <c r="C33" s="31">
        <f t="shared" si="85"/>
        <v>391363</v>
      </c>
      <c r="D33" s="32">
        <f t="shared" si="85"/>
        <v>1913.87</v>
      </c>
      <c r="E33" s="32">
        <f t="shared" si="85"/>
        <v>60.06</v>
      </c>
      <c r="F33" s="124">
        <f t="shared" si="85"/>
        <v>0</v>
      </c>
      <c r="G33" s="131">
        <f t="shared" si="85"/>
        <v>0</v>
      </c>
      <c r="H33" s="31">
        <f t="shared" si="85"/>
        <v>0</v>
      </c>
      <c r="I33" s="31">
        <f t="shared" si="85"/>
        <v>0</v>
      </c>
      <c r="J33" s="31">
        <f t="shared" si="85"/>
        <v>0</v>
      </c>
      <c r="K33" s="31">
        <f t="shared" si="85"/>
        <v>0</v>
      </c>
      <c r="L33" s="31">
        <f t="shared" si="85"/>
        <v>0</v>
      </c>
      <c r="M33" s="31">
        <f t="shared" si="85"/>
        <v>0</v>
      </c>
      <c r="N33" s="31">
        <f t="shared" si="85"/>
        <v>0</v>
      </c>
      <c r="O33" s="31">
        <f t="shared" si="85"/>
        <v>0</v>
      </c>
      <c r="P33" s="31">
        <f t="shared" si="85"/>
        <v>0</v>
      </c>
      <c r="Q33" s="31">
        <f t="shared" si="85"/>
        <v>0</v>
      </c>
      <c r="R33" s="31">
        <f t="shared" si="85"/>
        <v>0</v>
      </c>
      <c r="S33" s="31">
        <f t="shared" si="85"/>
        <v>0</v>
      </c>
      <c r="T33" s="31">
        <f t="shared" si="85"/>
        <v>0</v>
      </c>
      <c r="U33" s="31">
        <f t="shared" si="85"/>
        <v>0</v>
      </c>
      <c r="V33" s="31">
        <f t="shared" si="85"/>
        <v>0</v>
      </c>
      <c r="W33" s="31">
        <f t="shared" si="85"/>
        <v>0</v>
      </c>
      <c r="X33" s="31">
        <f t="shared" si="85"/>
        <v>0</v>
      </c>
      <c r="Y33" s="31">
        <f t="shared" si="85"/>
        <v>0</v>
      </c>
      <c r="Z33" s="31">
        <f t="shared" si="85"/>
        <v>0</v>
      </c>
      <c r="AA33" s="31">
        <f t="shared" si="85"/>
        <v>0</v>
      </c>
      <c r="AB33" s="31">
        <f t="shared" si="85"/>
        <v>0</v>
      </c>
      <c r="AC33" s="31">
        <f>MIN(AC3:AC31)</f>
        <v>0</v>
      </c>
      <c r="AD33" s="31">
        <f t="shared" si="85"/>
        <v>0</v>
      </c>
      <c r="AE33" s="31">
        <f t="shared" si="85"/>
        <v>0</v>
      </c>
      <c r="AF33" s="31">
        <f t="shared" si="85"/>
        <v>0</v>
      </c>
      <c r="AG33" s="31">
        <f t="shared" si="85"/>
        <v>0</v>
      </c>
      <c r="AH33" s="31">
        <f t="shared" si="85"/>
        <v>0</v>
      </c>
      <c r="AI33" s="31">
        <f t="shared" si="85"/>
        <v>0</v>
      </c>
      <c r="AJ33" s="31">
        <f t="shared" si="85"/>
        <v>0</v>
      </c>
      <c r="AK33" s="31">
        <f t="shared" si="85"/>
        <v>0</v>
      </c>
      <c r="AL33" s="31">
        <f t="shared" si="85"/>
        <v>0</v>
      </c>
      <c r="AM33" s="31">
        <f t="shared" si="85"/>
        <v>0</v>
      </c>
      <c r="AN33" s="31">
        <f t="shared" si="85"/>
        <v>0</v>
      </c>
      <c r="AO33" s="31">
        <f t="shared" si="85"/>
        <v>0</v>
      </c>
      <c r="AP33" s="31">
        <f t="shared" si="85"/>
        <v>0</v>
      </c>
      <c r="AQ33" s="31">
        <f t="shared" si="85"/>
        <v>0</v>
      </c>
      <c r="AR33" s="31">
        <f t="shared" si="85"/>
        <v>0</v>
      </c>
      <c r="AS33" s="31">
        <f t="shared" si="85"/>
        <v>0</v>
      </c>
      <c r="AT33" s="31">
        <f t="shared" si="85"/>
        <v>0</v>
      </c>
      <c r="AU33" s="31">
        <f t="shared" si="85"/>
        <v>0</v>
      </c>
      <c r="AV33" s="31">
        <f t="shared" si="85"/>
        <v>0</v>
      </c>
      <c r="AW33" s="31">
        <f t="shared" si="85"/>
        <v>0</v>
      </c>
      <c r="AX33" s="31">
        <f t="shared" si="85"/>
        <v>-5.820766091346741E-10</v>
      </c>
      <c r="AY33" s="31">
        <f t="shared" si="85"/>
        <v>0</v>
      </c>
      <c r="AZ33" s="31">
        <f t="shared" si="85"/>
        <v>0</v>
      </c>
      <c r="BA33" s="31">
        <f t="shared" si="85"/>
        <v>0</v>
      </c>
      <c r="BB33" s="31">
        <f t="shared" si="85"/>
        <v>0</v>
      </c>
      <c r="BC33" s="31">
        <f t="shared" si="85"/>
        <v>0</v>
      </c>
      <c r="BD33" s="31">
        <f t="shared" si="85"/>
        <v>0</v>
      </c>
      <c r="BE33" s="31">
        <f t="shared" si="85"/>
        <v>0</v>
      </c>
      <c r="BF33" s="31">
        <f t="shared" si="85"/>
        <v>0</v>
      </c>
      <c r="BG33" s="31">
        <f t="shared" si="85"/>
        <v>0</v>
      </c>
      <c r="BH33" s="31">
        <f t="shared" si="85"/>
        <v>0</v>
      </c>
      <c r="BI33" s="31">
        <f t="shared" si="85"/>
        <v>0</v>
      </c>
      <c r="BJ33" s="31">
        <f t="shared" si="85"/>
        <v>0</v>
      </c>
      <c r="BK33" s="31">
        <f t="shared" si="85"/>
        <v>0</v>
      </c>
      <c r="BL33" s="31">
        <f t="shared" si="85"/>
        <v>0</v>
      </c>
      <c r="BM33" s="31">
        <f t="shared" si="85"/>
        <v>0</v>
      </c>
      <c r="BN33" s="31">
        <f aca="true" t="shared" si="86" ref="BN33:DK33">MIN(BN3:BN31)</f>
        <v>0</v>
      </c>
      <c r="BO33" s="31">
        <f t="shared" si="86"/>
        <v>0</v>
      </c>
      <c r="BP33" s="31">
        <f t="shared" si="86"/>
        <v>0</v>
      </c>
      <c r="BQ33" s="31">
        <f t="shared" si="86"/>
        <v>0</v>
      </c>
      <c r="BR33" s="31">
        <f t="shared" si="86"/>
        <v>0</v>
      </c>
      <c r="BS33" s="31">
        <f t="shared" si="86"/>
        <v>0</v>
      </c>
      <c r="BT33" s="31">
        <f t="shared" si="86"/>
        <v>0</v>
      </c>
      <c r="BU33" s="31">
        <f t="shared" si="86"/>
        <v>0</v>
      </c>
      <c r="BV33" s="31">
        <f t="shared" si="86"/>
        <v>0</v>
      </c>
      <c r="BW33" s="31">
        <f t="shared" si="86"/>
        <v>0</v>
      </c>
      <c r="BX33" s="31">
        <f t="shared" si="86"/>
        <v>0</v>
      </c>
      <c r="BY33" s="31">
        <f t="shared" si="86"/>
        <v>0</v>
      </c>
      <c r="BZ33" s="31">
        <f t="shared" si="86"/>
        <v>0</v>
      </c>
      <c r="CA33" s="31">
        <f t="shared" si="86"/>
        <v>0</v>
      </c>
      <c r="CB33" s="31">
        <f t="shared" si="86"/>
        <v>0</v>
      </c>
      <c r="CC33" s="31">
        <f t="shared" si="86"/>
        <v>0</v>
      </c>
      <c r="CD33" s="31">
        <f t="shared" si="86"/>
        <v>-336688.8</v>
      </c>
      <c r="CE33" s="31">
        <f t="shared" si="86"/>
        <v>-375702.6</v>
      </c>
      <c r="CF33" s="31">
        <f t="shared" si="86"/>
        <v>0</v>
      </c>
      <c r="CG33" s="31">
        <f t="shared" si="86"/>
        <v>0</v>
      </c>
      <c r="CH33" s="31">
        <f t="shared" si="86"/>
        <v>-331075.60000000003</v>
      </c>
      <c r="CI33" s="31">
        <f t="shared" si="86"/>
        <v>-190277.95000000004</v>
      </c>
      <c r="CJ33" s="100">
        <f t="shared" si="86"/>
        <v>-3.1084398750304665</v>
      </c>
      <c r="CK33" s="100">
        <f t="shared" si="86"/>
        <v>-3.468630209833595</v>
      </c>
      <c r="CL33" s="100">
        <f t="shared" si="86"/>
        <v>-0.5537713958266584</v>
      </c>
      <c r="CM33" s="100">
        <f t="shared" si="86"/>
        <v>-0.6179396321401386</v>
      </c>
      <c r="CN33" s="100">
        <f t="shared" si="86"/>
        <v>-0.36772337078682893</v>
      </c>
      <c r="CO33" s="100">
        <f t="shared" si="86"/>
        <v>-0.27582820114198797</v>
      </c>
      <c r="CP33" s="100">
        <f t="shared" si="86"/>
        <v>0.10776316445078789</v>
      </c>
      <c r="CQ33" s="100">
        <f t="shared" si="86"/>
        <v>0.10776316445078789</v>
      </c>
      <c r="CR33" s="31">
        <f t="shared" si="86"/>
        <v>-18.81305235560645</v>
      </c>
      <c r="CS33" s="31">
        <f t="shared" si="86"/>
        <v>0</v>
      </c>
      <c r="CT33" s="31">
        <f t="shared" si="86"/>
        <v>0</v>
      </c>
      <c r="CU33" s="31">
        <f t="shared" si="86"/>
        <v>0</v>
      </c>
      <c r="CV33" s="31">
        <f t="shared" si="86"/>
        <v>-336688.79999999993</v>
      </c>
      <c r="CW33" s="31">
        <f t="shared" si="86"/>
        <v>0</v>
      </c>
      <c r="CX33" s="31">
        <f t="shared" si="86"/>
        <v>-336688.79999999993</v>
      </c>
      <c r="CY33" s="31">
        <f t="shared" si="86"/>
        <v>-1472970.25</v>
      </c>
      <c r="CZ33" s="31">
        <f t="shared" si="86"/>
        <v>0</v>
      </c>
      <c r="DA33" s="31">
        <f t="shared" si="86"/>
        <v>0</v>
      </c>
      <c r="DB33" s="31">
        <f t="shared" si="86"/>
        <v>-578556.2000000001</v>
      </c>
      <c r="DC33" s="31">
        <f t="shared" si="86"/>
        <v>-1878881.4</v>
      </c>
      <c r="DD33" s="31">
        <f t="shared" si="86"/>
        <v>-1472970.25</v>
      </c>
      <c r="DE33" s="31">
        <f t="shared" si="86"/>
        <v>0</v>
      </c>
      <c r="DF33" s="31">
        <f t="shared" si="86"/>
        <v>0</v>
      </c>
      <c r="DG33" s="31">
        <f t="shared" si="86"/>
        <v>-97.19593922651934</v>
      </c>
      <c r="DH33" s="31">
        <f t="shared" si="86"/>
        <v>0</v>
      </c>
      <c r="DI33" s="31">
        <f t="shared" si="86"/>
        <v>0</v>
      </c>
      <c r="DJ33" s="31">
        <f t="shared" si="86"/>
        <v>-155.98711242922622</v>
      </c>
      <c r="DK33" s="31">
        <f t="shared" si="86"/>
        <v>0</v>
      </c>
      <c r="DL33" s="20">
        <f>MIN(DL3:DL31)</f>
        <v>0</v>
      </c>
      <c r="DM33" s="33">
        <f>MIN(DM3:DM31)</f>
        <v>0</v>
      </c>
    </row>
    <row r="34" spans="1:117" ht="12.75">
      <c r="A34" s="38" t="s">
        <v>48</v>
      </c>
      <c r="B34" s="31">
        <f aca="true" t="shared" si="87" ref="B34:BM34">MAX(B3:B31)</f>
        <v>5551</v>
      </c>
      <c r="C34" s="31">
        <f t="shared" si="87"/>
        <v>21735233</v>
      </c>
      <c r="D34" s="32">
        <f t="shared" si="87"/>
        <v>6138.44</v>
      </c>
      <c r="E34" s="32">
        <f t="shared" si="87"/>
        <v>192.64</v>
      </c>
      <c r="F34" s="124">
        <f t="shared" si="87"/>
        <v>0</v>
      </c>
      <c r="G34" s="131">
        <f t="shared" si="87"/>
        <v>886678.6</v>
      </c>
      <c r="H34" s="31">
        <f t="shared" si="87"/>
        <v>593028.1</v>
      </c>
      <c r="I34" s="31">
        <f t="shared" si="87"/>
        <v>36813.1</v>
      </c>
      <c r="J34" s="31">
        <f t="shared" si="87"/>
        <v>353860.75</v>
      </c>
      <c r="K34" s="31">
        <f t="shared" si="87"/>
        <v>1878881.4</v>
      </c>
      <c r="L34" s="31">
        <f t="shared" si="87"/>
        <v>280074.8</v>
      </c>
      <c r="M34" s="31">
        <f t="shared" si="87"/>
        <v>1878881.4</v>
      </c>
      <c r="N34" s="31">
        <f t="shared" si="87"/>
        <v>17831.1</v>
      </c>
      <c r="O34" s="31">
        <f t="shared" si="87"/>
        <v>35000</v>
      </c>
      <c r="P34" s="31">
        <f t="shared" si="87"/>
        <v>76126</v>
      </c>
      <c r="Q34" s="31">
        <f t="shared" si="87"/>
        <v>520.25</v>
      </c>
      <c r="R34" s="31">
        <f t="shared" si="87"/>
        <v>15000</v>
      </c>
      <c r="S34" s="31">
        <f t="shared" si="87"/>
        <v>9375</v>
      </c>
      <c r="T34" s="31">
        <f t="shared" si="87"/>
        <v>0</v>
      </c>
      <c r="U34" s="31">
        <f t="shared" si="87"/>
        <v>0</v>
      </c>
      <c r="V34" s="31">
        <f t="shared" si="87"/>
        <v>0</v>
      </c>
      <c r="W34" s="31">
        <f t="shared" si="87"/>
        <v>15000</v>
      </c>
      <c r="X34" s="31">
        <f t="shared" si="87"/>
        <v>361390.10000000003</v>
      </c>
      <c r="Y34" s="31">
        <f t="shared" si="87"/>
        <v>2372370.6399999997</v>
      </c>
      <c r="Z34" s="31">
        <f t="shared" si="87"/>
        <v>0</v>
      </c>
      <c r="AA34" s="31">
        <f t="shared" si="87"/>
        <v>0</v>
      </c>
      <c r="AB34" s="31">
        <f t="shared" si="87"/>
        <v>0</v>
      </c>
      <c r="AC34" s="31">
        <f>MAX(AC3:AC31)</f>
        <v>0</v>
      </c>
      <c r="AD34" s="31">
        <f t="shared" si="87"/>
        <v>0</v>
      </c>
      <c r="AE34" s="31">
        <f t="shared" si="87"/>
        <v>0</v>
      </c>
      <c r="AF34" s="31">
        <f t="shared" si="87"/>
        <v>1010223.6000000001</v>
      </c>
      <c r="AG34" s="31">
        <f t="shared" si="87"/>
        <v>533182.25</v>
      </c>
      <c r="AH34" s="31">
        <f t="shared" si="87"/>
        <v>280000</v>
      </c>
      <c r="AI34" s="31">
        <f t="shared" si="87"/>
        <v>614631.65</v>
      </c>
      <c r="AJ34" s="31">
        <f t="shared" si="87"/>
        <v>0</v>
      </c>
      <c r="AK34" s="31">
        <f t="shared" si="87"/>
        <v>27355.1</v>
      </c>
      <c r="AL34" s="31">
        <f t="shared" si="87"/>
        <v>269540.48</v>
      </c>
      <c r="AM34" s="31">
        <f t="shared" si="87"/>
        <v>522.5</v>
      </c>
      <c r="AN34" s="31">
        <f t="shared" si="87"/>
        <v>0</v>
      </c>
      <c r="AO34" s="31">
        <f t="shared" si="87"/>
        <v>48388.8</v>
      </c>
      <c r="AP34" s="31">
        <f t="shared" si="87"/>
        <v>0</v>
      </c>
      <c r="AQ34" s="31">
        <f t="shared" si="87"/>
        <v>0</v>
      </c>
      <c r="AR34" s="31">
        <f t="shared" si="87"/>
        <v>0</v>
      </c>
      <c r="AS34" s="31">
        <f t="shared" si="87"/>
        <v>48388.8</v>
      </c>
      <c r="AT34" s="31">
        <f t="shared" si="87"/>
        <v>361390.10000000003</v>
      </c>
      <c r="AU34" s="31">
        <f t="shared" si="87"/>
        <v>2511156.0300000003</v>
      </c>
      <c r="AV34" s="31">
        <f t="shared" si="87"/>
        <v>368586.64</v>
      </c>
      <c r="AW34" s="31">
        <f t="shared" si="87"/>
        <v>1472970.25</v>
      </c>
      <c r="AX34" s="31">
        <f t="shared" si="87"/>
        <v>0</v>
      </c>
      <c r="AY34" s="31">
        <f t="shared" si="87"/>
        <v>52019.05</v>
      </c>
      <c r="AZ34" s="31">
        <f t="shared" si="87"/>
        <v>454439.65</v>
      </c>
      <c r="BA34" s="31">
        <f t="shared" si="87"/>
        <v>15016.5</v>
      </c>
      <c r="BB34" s="31">
        <f t="shared" si="87"/>
        <v>0</v>
      </c>
      <c r="BC34" s="31">
        <f t="shared" si="87"/>
        <v>54024</v>
      </c>
      <c r="BD34" s="31">
        <f t="shared" si="87"/>
        <v>0</v>
      </c>
      <c r="BE34" s="31">
        <f t="shared" si="87"/>
        <v>45751.65</v>
      </c>
      <c r="BF34" s="31">
        <f t="shared" si="87"/>
        <v>523480.15</v>
      </c>
      <c r="BG34" s="31">
        <f t="shared" si="87"/>
        <v>23011</v>
      </c>
      <c r="BH34" s="31">
        <f t="shared" si="87"/>
        <v>0</v>
      </c>
      <c r="BI34" s="31">
        <f t="shared" si="87"/>
        <v>0</v>
      </c>
      <c r="BJ34" s="31">
        <f t="shared" si="87"/>
        <v>0</v>
      </c>
      <c r="BK34" s="31">
        <f t="shared" si="87"/>
        <v>86000</v>
      </c>
      <c r="BL34" s="31">
        <f t="shared" si="87"/>
        <v>92180</v>
      </c>
      <c r="BM34" s="31">
        <f t="shared" si="87"/>
        <v>85000</v>
      </c>
      <c r="BN34" s="31">
        <f aca="true" t="shared" si="88" ref="BN34:DK34">MAX(BN3:BN31)</f>
        <v>0</v>
      </c>
      <c r="BO34" s="31">
        <f t="shared" si="88"/>
        <v>194011</v>
      </c>
      <c r="BP34" s="31">
        <f t="shared" si="88"/>
        <v>130180</v>
      </c>
      <c r="BQ34" s="31">
        <f t="shared" si="88"/>
        <v>86000</v>
      </c>
      <c r="BR34" s="31">
        <f t="shared" si="88"/>
        <v>521047.65</v>
      </c>
      <c r="BS34" s="31">
        <f t="shared" si="88"/>
        <v>0</v>
      </c>
      <c r="BT34" s="31">
        <f t="shared" si="88"/>
        <v>6606840.95</v>
      </c>
      <c r="BU34" s="31">
        <f t="shared" si="88"/>
        <v>1165749.45</v>
      </c>
      <c r="BV34" s="31">
        <f t="shared" si="88"/>
        <v>303</v>
      </c>
      <c r="BW34" s="31">
        <f t="shared" si="88"/>
        <v>0</v>
      </c>
      <c r="BX34" s="31">
        <f t="shared" si="88"/>
        <v>7772893.4</v>
      </c>
      <c r="BY34" s="31">
        <f t="shared" si="88"/>
        <v>1497676.85</v>
      </c>
      <c r="BZ34" s="31">
        <f t="shared" si="88"/>
        <v>851285.05</v>
      </c>
      <c r="CA34" s="31">
        <f t="shared" si="88"/>
        <v>5472179.45</v>
      </c>
      <c r="CB34" s="31">
        <f t="shared" si="88"/>
        <v>7772893.4</v>
      </c>
      <c r="CC34" s="31">
        <f t="shared" si="88"/>
        <v>0</v>
      </c>
      <c r="CD34" s="31">
        <f t="shared" si="88"/>
        <v>490140.83999999997</v>
      </c>
      <c r="CE34" s="31">
        <f t="shared" si="88"/>
        <v>490140.83999999997</v>
      </c>
      <c r="CF34" s="31">
        <f t="shared" si="88"/>
        <v>415469.15</v>
      </c>
      <c r="CG34" s="31">
        <f t="shared" si="88"/>
        <v>2149765.93</v>
      </c>
      <c r="CH34" s="31">
        <f t="shared" si="88"/>
        <v>0</v>
      </c>
      <c r="CI34" s="31">
        <f t="shared" si="88"/>
        <v>1702956.75</v>
      </c>
      <c r="CJ34" s="100">
        <f t="shared" si="88"/>
        <v>18.902051042052296</v>
      </c>
      <c r="CK34" s="100">
        <f t="shared" si="88"/>
        <v>18.902051042052296</v>
      </c>
      <c r="CL34" s="100">
        <f t="shared" si="88"/>
        <v>0.661583878593973</v>
      </c>
      <c r="CM34" s="100">
        <f t="shared" si="88"/>
        <v>0.661583878593973</v>
      </c>
      <c r="CN34" s="100">
        <f t="shared" si="88"/>
        <v>-0.04451161341086097</v>
      </c>
      <c r="CO34" s="100">
        <f t="shared" si="88"/>
        <v>2.775604296020908</v>
      </c>
      <c r="CP34" s="100">
        <f t="shared" si="88"/>
        <v>0.8399310640843706</v>
      </c>
      <c r="CQ34" s="100">
        <f t="shared" si="88"/>
        <v>0.8399310640843706</v>
      </c>
      <c r="CR34" s="31">
        <f t="shared" si="88"/>
        <v>10.731244953483051</v>
      </c>
      <c r="CS34" s="31">
        <f t="shared" si="88"/>
        <v>5109164.1</v>
      </c>
      <c r="CT34" s="31">
        <f t="shared" si="88"/>
        <v>2021015.1899999997</v>
      </c>
      <c r="CU34" s="31">
        <f t="shared" si="88"/>
        <v>2511156.0300000003</v>
      </c>
      <c r="CV34" s="31">
        <f t="shared" si="88"/>
        <v>490140.84000000055</v>
      </c>
      <c r="CW34" s="31">
        <f t="shared" si="88"/>
        <v>0</v>
      </c>
      <c r="CX34" s="31">
        <f t="shared" si="88"/>
        <v>490140.84000000055</v>
      </c>
      <c r="CY34" s="31">
        <f t="shared" si="88"/>
        <v>138785.39000000054</v>
      </c>
      <c r="CZ34" s="31">
        <f t="shared" si="88"/>
        <v>415469.15</v>
      </c>
      <c r="DA34" s="31">
        <f t="shared" si="88"/>
        <v>1878881.4</v>
      </c>
      <c r="DB34" s="31">
        <f t="shared" si="88"/>
        <v>384436.69999999995</v>
      </c>
      <c r="DC34" s="31">
        <f t="shared" si="88"/>
        <v>0</v>
      </c>
      <c r="DD34" s="31">
        <f t="shared" si="88"/>
        <v>138785.39000000054</v>
      </c>
      <c r="DE34" s="31">
        <f t="shared" si="88"/>
        <v>0</v>
      </c>
      <c r="DF34" s="31">
        <f t="shared" si="88"/>
        <v>3825.660153191489</v>
      </c>
      <c r="DG34" s="31">
        <f t="shared" si="88"/>
        <v>0</v>
      </c>
      <c r="DH34" s="31">
        <f t="shared" si="88"/>
        <v>0</v>
      </c>
      <c r="DI34" s="31">
        <f t="shared" si="88"/>
        <v>353.5907659574468</v>
      </c>
      <c r="DJ34" s="31">
        <f t="shared" si="88"/>
        <v>212.3959668508287</v>
      </c>
      <c r="DK34" s="31">
        <f t="shared" si="88"/>
        <v>4306430</v>
      </c>
      <c r="DL34" s="20">
        <f>MAX(DL3:DL31)</f>
        <v>0</v>
      </c>
      <c r="DM34" s="33">
        <f>MAX(DM3:DM31)</f>
        <v>0</v>
      </c>
    </row>
    <row r="35" spans="1:117" ht="13.5" thickBot="1">
      <c r="A35" s="39" t="s">
        <v>49</v>
      </c>
      <c r="B35" s="34">
        <f>MEDIAN(B3:B31)</f>
        <v>630</v>
      </c>
      <c r="C35" s="34">
        <f>MEDIAN(C3:C31)</f>
        <v>1550894</v>
      </c>
      <c r="D35" s="35">
        <f>MEDIAN(D3:D31)</f>
        <v>2674.32</v>
      </c>
      <c r="E35" s="35">
        <f>MEDIAN(E3:E31)</f>
        <v>83.93</v>
      </c>
      <c r="F35" s="143" t="e">
        <f>MEDIAN(F3:F31)</f>
        <v>#NUM!</v>
      </c>
      <c r="G35" s="132">
        <f aca="true" t="shared" si="89" ref="G35:BR35">MEDIAN(G3:G31)</f>
        <v>0</v>
      </c>
      <c r="H35" s="34">
        <f t="shared" si="89"/>
        <v>0</v>
      </c>
      <c r="I35" s="34">
        <f t="shared" si="89"/>
        <v>0</v>
      </c>
      <c r="J35" s="34">
        <f t="shared" si="89"/>
        <v>0</v>
      </c>
      <c r="K35" s="34">
        <f t="shared" si="89"/>
        <v>0</v>
      </c>
      <c r="L35" s="34">
        <f t="shared" si="89"/>
        <v>0</v>
      </c>
      <c r="M35" s="34">
        <f t="shared" si="89"/>
        <v>0</v>
      </c>
      <c r="N35" s="34">
        <f t="shared" si="89"/>
        <v>0</v>
      </c>
      <c r="O35" s="34">
        <f t="shared" si="89"/>
        <v>0</v>
      </c>
      <c r="P35" s="34">
        <f t="shared" si="89"/>
        <v>0</v>
      </c>
      <c r="Q35" s="34">
        <f t="shared" si="89"/>
        <v>0</v>
      </c>
      <c r="R35" s="34">
        <f t="shared" si="89"/>
        <v>0</v>
      </c>
      <c r="S35" s="34">
        <f t="shared" si="89"/>
        <v>0</v>
      </c>
      <c r="T35" s="34">
        <f t="shared" si="89"/>
        <v>0</v>
      </c>
      <c r="U35" s="34">
        <f t="shared" si="89"/>
        <v>0</v>
      </c>
      <c r="V35" s="34">
        <f t="shared" si="89"/>
        <v>0</v>
      </c>
      <c r="W35" s="34">
        <f t="shared" si="89"/>
        <v>0</v>
      </c>
      <c r="X35" s="34">
        <f t="shared" si="89"/>
        <v>0</v>
      </c>
      <c r="Y35" s="34">
        <f t="shared" si="89"/>
        <v>0</v>
      </c>
      <c r="Z35" s="34">
        <f t="shared" si="89"/>
        <v>0</v>
      </c>
      <c r="AA35" s="34">
        <f t="shared" si="89"/>
        <v>0</v>
      </c>
      <c r="AB35" s="34">
        <f t="shared" si="89"/>
        <v>0</v>
      </c>
      <c r="AC35" s="34">
        <f>MEDIAN(AC3:AC31)</f>
        <v>0</v>
      </c>
      <c r="AD35" s="34">
        <f t="shared" si="89"/>
        <v>0</v>
      </c>
      <c r="AE35" s="34">
        <f t="shared" si="89"/>
        <v>0</v>
      </c>
      <c r="AF35" s="34">
        <f t="shared" si="89"/>
        <v>0</v>
      </c>
      <c r="AG35" s="34">
        <f t="shared" si="89"/>
        <v>0</v>
      </c>
      <c r="AH35" s="34">
        <f t="shared" si="89"/>
        <v>0</v>
      </c>
      <c r="AI35" s="34">
        <f t="shared" si="89"/>
        <v>0</v>
      </c>
      <c r="AJ35" s="34">
        <f t="shared" si="89"/>
        <v>0</v>
      </c>
      <c r="AK35" s="34">
        <f t="shared" si="89"/>
        <v>0</v>
      </c>
      <c r="AL35" s="34">
        <f t="shared" si="89"/>
        <v>0</v>
      </c>
      <c r="AM35" s="34">
        <f t="shared" si="89"/>
        <v>0</v>
      </c>
      <c r="AN35" s="34">
        <f t="shared" si="89"/>
        <v>0</v>
      </c>
      <c r="AO35" s="34">
        <f t="shared" si="89"/>
        <v>0</v>
      </c>
      <c r="AP35" s="34">
        <f t="shared" si="89"/>
        <v>0</v>
      </c>
      <c r="AQ35" s="34">
        <f t="shared" si="89"/>
        <v>0</v>
      </c>
      <c r="AR35" s="34">
        <f t="shared" si="89"/>
        <v>0</v>
      </c>
      <c r="AS35" s="34">
        <f t="shared" si="89"/>
        <v>0</v>
      </c>
      <c r="AT35" s="34">
        <f t="shared" si="89"/>
        <v>0</v>
      </c>
      <c r="AU35" s="34">
        <f t="shared" si="89"/>
        <v>0</v>
      </c>
      <c r="AV35" s="34">
        <f t="shared" si="89"/>
        <v>0</v>
      </c>
      <c r="AW35" s="34">
        <f t="shared" si="89"/>
        <v>0</v>
      </c>
      <c r="AX35" s="34">
        <f t="shared" si="89"/>
        <v>0</v>
      </c>
      <c r="AY35" s="34">
        <f t="shared" si="89"/>
        <v>0</v>
      </c>
      <c r="AZ35" s="34">
        <f t="shared" si="89"/>
        <v>0</v>
      </c>
      <c r="BA35" s="34">
        <f t="shared" si="89"/>
        <v>0</v>
      </c>
      <c r="BB35" s="34">
        <f t="shared" si="89"/>
        <v>0</v>
      </c>
      <c r="BC35" s="34">
        <f t="shared" si="89"/>
        <v>0</v>
      </c>
      <c r="BD35" s="34">
        <f t="shared" si="89"/>
        <v>0</v>
      </c>
      <c r="BE35" s="34">
        <f t="shared" si="89"/>
        <v>0</v>
      </c>
      <c r="BF35" s="34">
        <f t="shared" si="89"/>
        <v>0</v>
      </c>
      <c r="BG35" s="34">
        <f t="shared" si="89"/>
        <v>0</v>
      </c>
      <c r="BH35" s="34">
        <f t="shared" si="89"/>
        <v>0</v>
      </c>
      <c r="BI35" s="34">
        <f t="shared" si="89"/>
        <v>0</v>
      </c>
      <c r="BJ35" s="34">
        <f t="shared" si="89"/>
        <v>0</v>
      </c>
      <c r="BK35" s="34">
        <f t="shared" si="89"/>
        <v>0</v>
      </c>
      <c r="BL35" s="34">
        <f t="shared" si="89"/>
        <v>0</v>
      </c>
      <c r="BM35" s="34">
        <f t="shared" si="89"/>
        <v>0</v>
      </c>
      <c r="BN35" s="34">
        <f t="shared" si="89"/>
        <v>0</v>
      </c>
      <c r="BO35" s="34">
        <f t="shared" si="89"/>
        <v>0</v>
      </c>
      <c r="BP35" s="34">
        <f t="shared" si="89"/>
        <v>0</v>
      </c>
      <c r="BQ35" s="34">
        <f t="shared" si="89"/>
        <v>0</v>
      </c>
      <c r="BR35" s="34">
        <f t="shared" si="89"/>
        <v>0</v>
      </c>
      <c r="BS35" s="34">
        <f aca="true" t="shared" si="90" ref="BS35:DK35">MEDIAN(BS3:BS31)</f>
        <v>0</v>
      </c>
      <c r="BT35" s="34">
        <f t="shared" si="90"/>
        <v>0</v>
      </c>
      <c r="BU35" s="34">
        <f t="shared" si="90"/>
        <v>0</v>
      </c>
      <c r="BV35" s="34">
        <f t="shared" si="90"/>
        <v>0</v>
      </c>
      <c r="BW35" s="34">
        <f t="shared" si="90"/>
        <v>0</v>
      </c>
      <c r="BX35" s="34">
        <f t="shared" si="90"/>
        <v>0</v>
      </c>
      <c r="BY35" s="34">
        <f t="shared" si="90"/>
        <v>0</v>
      </c>
      <c r="BZ35" s="34">
        <f t="shared" si="90"/>
        <v>0</v>
      </c>
      <c r="CA35" s="34">
        <f t="shared" si="90"/>
        <v>0</v>
      </c>
      <c r="CB35" s="34">
        <f t="shared" si="90"/>
        <v>0</v>
      </c>
      <c r="CC35" s="34">
        <f t="shared" si="90"/>
        <v>0</v>
      </c>
      <c r="CD35" s="34">
        <f t="shared" si="90"/>
        <v>0</v>
      </c>
      <c r="CE35" s="34">
        <f t="shared" si="90"/>
        <v>0</v>
      </c>
      <c r="CF35" s="34">
        <f t="shared" si="90"/>
        <v>0</v>
      </c>
      <c r="CG35" s="34">
        <f t="shared" si="90"/>
        <v>0</v>
      </c>
      <c r="CH35" s="34">
        <f t="shared" si="90"/>
        <v>0</v>
      </c>
      <c r="CI35" s="34">
        <f t="shared" si="90"/>
        <v>0</v>
      </c>
      <c r="CJ35" s="101">
        <f t="shared" si="90"/>
        <v>0.09912039283901009</v>
      </c>
      <c r="CK35" s="101">
        <f t="shared" si="90"/>
        <v>0.12480702212649375</v>
      </c>
      <c r="CL35" s="101">
        <f t="shared" si="90"/>
        <v>-0.045150056437956165</v>
      </c>
      <c r="CM35" s="101">
        <f t="shared" si="90"/>
        <v>-0.03681985849856945</v>
      </c>
      <c r="CN35" s="101">
        <f t="shared" si="90"/>
        <v>-0.30558039779605206</v>
      </c>
      <c r="CO35" s="101">
        <f t="shared" si="90"/>
        <v>-0.11134730557073239</v>
      </c>
      <c r="CP35" s="101">
        <f t="shared" si="90"/>
        <v>0.3496519914014884</v>
      </c>
      <c r="CQ35" s="101">
        <f t="shared" si="90"/>
        <v>0.11689967154293746</v>
      </c>
      <c r="CR35" s="34">
        <f t="shared" si="90"/>
        <v>-1.5480559459415506</v>
      </c>
      <c r="CS35" s="34">
        <f t="shared" si="90"/>
        <v>0</v>
      </c>
      <c r="CT35" s="34">
        <f t="shared" si="90"/>
        <v>0</v>
      </c>
      <c r="CU35" s="34">
        <f t="shared" si="90"/>
        <v>0</v>
      </c>
      <c r="CV35" s="34">
        <f t="shared" si="90"/>
        <v>0</v>
      </c>
      <c r="CW35" s="34">
        <f t="shared" si="90"/>
        <v>0</v>
      </c>
      <c r="CX35" s="34">
        <f t="shared" si="90"/>
        <v>0</v>
      </c>
      <c r="CY35" s="34">
        <f t="shared" si="90"/>
        <v>0</v>
      </c>
      <c r="CZ35" s="34">
        <f t="shared" si="90"/>
        <v>0</v>
      </c>
      <c r="DA35" s="34">
        <f t="shared" si="90"/>
        <v>0</v>
      </c>
      <c r="DB35" s="34">
        <f t="shared" si="90"/>
        <v>0</v>
      </c>
      <c r="DC35" s="34">
        <f t="shared" si="90"/>
        <v>0</v>
      </c>
      <c r="DD35" s="34">
        <f t="shared" si="90"/>
        <v>0</v>
      </c>
      <c r="DE35" s="34">
        <f t="shared" si="90"/>
        <v>0</v>
      </c>
      <c r="DF35" s="34">
        <f t="shared" si="90"/>
        <v>0</v>
      </c>
      <c r="DG35" s="34">
        <f t="shared" si="90"/>
        <v>0</v>
      </c>
      <c r="DH35" s="34">
        <f t="shared" si="90"/>
        <v>0</v>
      </c>
      <c r="DI35" s="34">
        <f t="shared" si="90"/>
        <v>0</v>
      </c>
      <c r="DJ35" s="34">
        <f t="shared" si="90"/>
        <v>0</v>
      </c>
      <c r="DK35" s="34">
        <f t="shared" si="90"/>
        <v>0</v>
      </c>
      <c r="DL35" s="36" t="e">
        <f>MEDIAN(DL3:DL31)</f>
        <v>#NUM!</v>
      </c>
      <c r="DM35" s="37" t="e">
        <f>MEDIAN(DM3:DM31)</f>
        <v>#NUM!</v>
      </c>
    </row>
    <row r="37" spans="1:118" ht="12.75">
      <c r="A37" s="3" t="s">
        <v>225</v>
      </c>
      <c r="B37" s="24">
        <f>SUM(B3:B31)</f>
        <v>37966</v>
      </c>
      <c r="C37" s="24">
        <f>SUM(C3:C31)</f>
        <v>120978291</v>
      </c>
      <c r="D37" s="24">
        <f>D35</f>
        <v>2674.32</v>
      </c>
      <c r="E37" s="150">
        <f>E35</f>
        <v>83.93</v>
      </c>
      <c r="F37" s="24">
        <f>SUM(F3:F31)</f>
        <v>0</v>
      </c>
      <c r="G37" s="24">
        <f aca="true" t="shared" si="91" ref="G37:BN37">SUM(G3:G31)</f>
        <v>1719893.75</v>
      </c>
      <c r="H37" s="24">
        <f t="shared" si="91"/>
        <v>1340112.89</v>
      </c>
      <c r="I37" s="24">
        <f t="shared" si="91"/>
        <v>101039.3</v>
      </c>
      <c r="J37" s="24">
        <f t="shared" si="91"/>
        <v>653884.75</v>
      </c>
      <c r="K37" s="24">
        <f t="shared" si="91"/>
        <v>2120506.6999999997</v>
      </c>
      <c r="L37" s="24">
        <f t="shared" si="91"/>
        <v>280074.8</v>
      </c>
      <c r="M37" s="24">
        <f t="shared" si="91"/>
        <v>2400581.5</v>
      </c>
      <c r="N37" s="24">
        <f t="shared" si="91"/>
        <v>17831.1</v>
      </c>
      <c r="O37" s="24">
        <f t="shared" si="91"/>
        <v>35654.8</v>
      </c>
      <c r="P37" s="24">
        <f t="shared" si="91"/>
        <v>154453.35</v>
      </c>
      <c r="Q37" s="24">
        <f t="shared" si="91"/>
        <v>520.25</v>
      </c>
      <c r="R37" s="24">
        <f t="shared" si="91"/>
        <v>15000</v>
      </c>
      <c r="S37" s="24">
        <f t="shared" si="91"/>
        <v>9375</v>
      </c>
      <c r="T37" s="24">
        <f t="shared" si="91"/>
        <v>0</v>
      </c>
      <c r="U37" s="24">
        <f t="shared" si="91"/>
        <v>0</v>
      </c>
      <c r="V37" s="24">
        <f t="shared" si="91"/>
        <v>0</v>
      </c>
      <c r="W37" s="24">
        <f t="shared" si="91"/>
        <v>24375</v>
      </c>
      <c r="X37" s="24">
        <f t="shared" si="91"/>
        <v>596855.2000000001</v>
      </c>
      <c r="Y37" s="24">
        <f t="shared" si="91"/>
        <v>7045201.89</v>
      </c>
      <c r="Z37" s="24">
        <f t="shared" si="91"/>
        <v>0</v>
      </c>
      <c r="AA37" s="24">
        <f t="shared" si="91"/>
        <v>0</v>
      </c>
      <c r="AB37" s="24">
        <f t="shared" si="91"/>
        <v>0</v>
      </c>
      <c r="AC37" s="24">
        <f t="shared" si="91"/>
        <v>0</v>
      </c>
      <c r="AD37" s="24">
        <f t="shared" si="91"/>
        <v>0</v>
      </c>
      <c r="AE37" s="24">
        <f t="shared" si="91"/>
        <v>0</v>
      </c>
      <c r="AF37" s="24">
        <f t="shared" si="91"/>
        <v>1038077.9000000001</v>
      </c>
      <c r="AG37" s="24">
        <f t="shared" si="91"/>
        <v>1429422.3</v>
      </c>
      <c r="AH37" s="24">
        <f t="shared" si="91"/>
        <v>294755.5</v>
      </c>
      <c r="AI37" s="24">
        <f t="shared" si="91"/>
        <v>1049779.45</v>
      </c>
      <c r="AJ37" s="24">
        <f t="shared" si="91"/>
        <v>0</v>
      </c>
      <c r="AK37" s="24">
        <f t="shared" si="91"/>
        <v>27355.1</v>
      </c>
      <c r="AL37" s="24">
        <f t="shared" si="91"/>
        <v>727006.83</v>
      </c>
      <c r="AM37" s="24">
        <f t="shared" si="91"/>
        <v>522.5</v>
      </c>
      <c r="AN37" s="24">
        <f t="shared" si="91"/>
        <v>0</v>
      </c>
      <c r="AO37" s="24">
        <f t="shared" si="91"/>
        <v>48388.8</v>
      </c>
      <c r="AP37" s="24">
        <f t="shared" si="91"/>
        <v>0</v>
      </c>
      <c r="AQ37" s="24">
        <f t="shared" si="91"/>
        <v>0</v>
      </c>
      <c r="AR37" s="24">
        <f t="shared" si="91"/>
        <v>0</v>
      </c>
      <c r="AS37" s="24">
        <f t="shared" si="91"/>
        <v>48388.8</v>
      </c>
      <c r="AT37" s="24">
        <f t="shared" si="91"/>
        <v>596855.2000000001</v>
      </c>
      <c r="AU37" s="24">
        <f t="shared" si="91"/>
        <v>4917408.08</v>
      </c>
      <c r="AV37" s="24">
        <f t="shared" si="91"/>
        <v>368586.64</v>
      </c>
      <c r="AW37" s="24">
        <f t="shared" si="91"/>
        <v>2496380.45</v>
      </c>
      <c r="AX37" s="4">
        <f>Y37-AU37+AV37-AW37</f>
        <v>0</v>
      </c>
      <c r="AY37" s="24">
        <f t="shared" si="91"/>
        <v>147689.25</v>
      </c>
      <c r="AZ37" s="24">
        <f t="shared" si="91"/>
        <v>986828.25</v>
      </c>
      <c r="BA37" s="24">
        <f t="shared" si="91"/>
        <v>15016.5</v>
      </c>
      <c r="BB37" s="24">
        <f t="shared" si="91"/>
        <v>0</v>
      </c>
      <c r="BC37" s="24">
        <f t="shared" si="91"/>
        <v>74024</v>
      </c>
      <c r="BD37" s="24">
        <f t="shared" si="91"/>
        <v>0</v>
      </c>
      <c r="BE37" s="24">
        <f t="shared" si="91"/>
        <v>45751.65</v>
      </c>
      <c r="BF37" s="24">
        <f t="shared" si="91"/>
        <v>1121620.4</v>
      </c>
      <c r="BG37" s="24">
        <f t="shared" si="91"/>
        <v>23011</v>
      </c>
      <c r="BH37" s="24">
        <f t="shared" si="91"/>
        <v>0</v>
      </c>
      <c r="BI37" s="24">
        <f t="shared" si="91"/>
        <v>0</v>
      </c>
      <c r="BJ37" s="24">
        <f t="shared" si="91"/>
        <v>0</v>
      </c>
      <c r="BK37" s="24">
        <f t="shared" si="91"/>
        <v>86000</v>
      </c>
      <c r="BL37" s="24">
        <f t="shared" si="91"/>
        <v>102780</v>
      </c>
      <c r="BM37" s="24">
        <f t="shared" si="91"/>
        <v>158590.7</v>
      </c>
      <c r="BN37" s="24">
        <f t="shared" si="91"/>
        <v>0</v>
      </c>
      <c r="BO37" s="24">
        <f>SUM(BO3:BO31)</f>
        <v>370381.7</v>
      </c>
      <c r="BP37" s="24">
        <f>SUM(BP3:BP31)</f>
        <v>281949.2</v>
      </c>
      <c r="BQ37" s="24">
        <f>SUM(BQ3:BQ31)</f>
        <v>86000</v>
      </c>
      <c r="BR37" s="24">
        <f>SUM(BR3:BR31)</f>
        <v>1119187.9</v>
      </c>
      <c r="BS37" s="50">
        <f>+BF37-BO37+BP37+BQ37-BR37</f>
        <v>0</v>
      </c>
      <c r="BT37" s="24">
        <f aca="true" t="shared" si="92" ref="BT37:CB37">SUM(BT3:BT31)</f>
        <v>22727015.630000003</v>
      </c>
      <c r="BU37" s="24">
        <f t="shared" si="92"/>
        <v>2000775.95</v>
      </c>
      <c r="BV37" s="24">
        <f t="shared" si="92"/>
        <v>303</v>
      </c>
      <c r="BW37" s="24">
        <f t="shared" si="92"/>
        <v>0</v>
      </c>
      <c r="BX37" s="24">
        <f t="shared" si="92"/>
        <v>24728094.58</v>
      </c>
      <c r="BY37" s="24">
        <f t="shared" si="92"/>
        <v>2589026.12</v>
      </c>
      <c r="BZ37" s="24">
        <f t="shared" si="92"/>
        <v>2520138.85</v>
      </c>
      <c r="CA37" s="24">
        <f t="shared" si="92"/>
        <v>19618929.61</v>
      </c>
      <c r="CB37" s="24">
        <f t="shared" si="92"/>
        <v>24728094.58</v>
      </c>
      <c r="CC37" s="4">
        <f>BX37-CB37</f>
        <v>0</v>
      </c>
      <c r="CD37" s="81">
        <f>K37+L37+AV37-AW37</f>
        <v>272787.6899999995</v>
      </c>
      <c r="CE37" s="83">
        <f>CD37+W37-AS37</f>
        <v>248773.8899999995</v>
      </c>
      <c r="CF37" s="83">
        <f>BR37-BP37</f>
        <v>837238.7</v>
      </c>
      <c r="CG37" s="83">
        <f>AU37-AM37-AT37-AS37</f>
        <v>4271641.58</v>
      </c>
      <c r="CH37" s="83">
        <f>I37-AG37+AY37+AH37+BQ37</f>
        <v>-799938.25</v>
      </c>
      <c r="CI37" s="44">
        <f>CH37+K37</f>
        <v>1320568.4499999997</v>
      </c>
      <c r="CJ37" s="66">
        <f>CD37/CF37</f>
        <v>0.3258183000857455</v>
      </c>
      <c r="CK37" s="147">
        <f>CE37/CF37</f>
        <v>0.297136157227323</v>
      </c>
      <c r="CL37" s="71">
        <f>CD37/CG37*1</f>
        <v>0.06386015420329332</v>
      </c>
      <c r="CM37" s="71">
        <f>CE37/CG37</f>
        <v>0.05823847468026554</v>
      </c>
      <c r="CN37" s="71">
        <f>CH37/CG37</f>
        <v>-0.18726717469586948</v>
      </c>
      <c r="CO37" s="71">
        <f>CI37/CG37</f>
        <v>0.3091477656231635</v>
      </c>
      <c r="CP37" s="71">
        <f>(K37+L37)/(BU37+K37+L37)</f>
        <v>0.5454184367597774</v>
      </c>
      <c r="CQ37" s="71">
        <f>(K37)/(BU37+K37+L37)</f>
        <v>0.48178470485281766</v>
      </c>
      <c r="CR37" s="82">
        <f>CS37/CE37</f>
        <v>80.94896739364425</v>
      </c>
      <c r="CS37" s="83">
        <f>BT37-BY37</f>
        <v>20137989.51</v>
      </c>
      <c r="CT37" s="87">
        <f>Y37-K37-L37-V37</f>
        <v>4644620.39</v>
      </c>
      <c r="CU37" s="87">
        <f>AU37-AR37</f>
        <v>4917408.08</v>
      </c>
      <c r="CV37" s="87">
        <f>CU37-CT37</f>
        <v>272787.6900000004</v>
      </c>
      <c r="CW37" s="87">
        <f>-V37+AR37</f>
        <v>0</v>
      </c>
      <c r="CX37" s="87">
        <f>CV37+CW37</f>
        <v>272787.6900000004</v>
      </c>
      <c r="CY37" s="87">
        <f>CX37-K37-L37</f>
        <v>-2127793.809999999</v>
      </c>
      <c r="CZ37" s="87">
        <f>BR37-BP37</f>
        <v>837238.7</v>
      </c>
      <c r="DA37" s="87">
        <f>K37+L37</f>
        <v>2400581.4999999995</v>
      </c>
      <c r="DB37" s="87">
        <f>-CZ37+DA37+CY37</f>
        <v>-564451.0099999995</v>
      </c>
      <c r="DC37" s="87">
        <f>-BP37-DA37</f>
        <v>-2682530.6999999997</v>
      </c>
      <c r="DD37" s="87">
        <f>DB37+DC37+BR37</f>
        <v>-2127793.809999999</v>
      </c>
      <c r="DE37" s="87">
        <f>Z37+AA37+AB37</f>
        <v>0</v>
      </c>
      <c r="DF37" s="87">
        <f>CS37/B37</f>
        <v>530.4216801875363</v>
      </c>
      <c r="DG37" s="87">
        <f>CH37/B37</f>
        <v>-21.06985855765685</v>
      </c>
      <c r="DH37" s="87">
        <f>DE37/B37</f>
        <v>0</v>
      </c>
      <c r="DI37" s="88">
        <f>CZ37/B37</f>
        <v>22.052328399093923</v>
      </c>
      <c r="DJ37" s="83">
        <f>DB37/B37</f>
        <v>-14.867276247168506</v>
      </c>
      <c r="DK37" s="151">
        <f>CA37-BW37-BU37</f>
        <v>17618153.66</v>
      </c>
      <c r="DL37" s="74"/>
      <c r="DM37" s="74"/>
      <c r="DN37" s="75"/>
    </row>
    <row r="38" spans="2:115" ht="12.75">
      <c r="B38" s="11"/>
      <c r="C38" s="11"/>
      <c r="D38" s="11"/>
      <c r="E38" s="11"/>
      <c r="F38" s="123"/>
      <c r="CJ38" s="7"/>
      <c r="CK38" s="7"/>
      <c r="CL38" s="8"/>
      <c r="CM38" s="8"/>
      <c r="CN38" s="8"/>
      <c r="CO38" s="8"/>
      <c r="CP38" s="8"/>
      <c r="CQ38" s="8"/>
      <c r="CR38" s="8"/>
      <c r="CS38" s="8"/>
      <c r="DK38" s="8"/>
    </row>
    <row r="40" spans="1:117" ht="12.75">
      <c r="A40" s="3" t="s">
        <v>216</v>
      </c>
      <c r="G40" s="141">
        <v>834871.45</v>
      </c>
      <c r="H40" s="49">
        <v>272987.19</v>
      </c>
      <c r="I40" s="49">
        <v>0</v>
      </c>
      <c r="J40" s="49">
        <v>35024</v>
      </c>
      <c r="K40" s="49">
        <v>52200</v>
      </c>
      <c r="L40" s="49">
        <v>215616.2</v>
      </c>
      <c r="M40" s="50">
        <f>SUM(K40:L40)</f>
        <v>267816.2</v>
      </c>
      <c r="N40" s="49">
        <v>17831.1</v>
      </c>
      <c r="O40" s="49">
        <v>0</v>
      </c>
      <c r="P40" s="49">
        <v>12389.2</v>
      </c>
      <c r="Q40" s="49">
        <v>0</v>
      </c>
      <c r="R40" s="49">
        <v>0</v>
      </c>
      <c r="S40" s="49">
        <v>0</v>
      </c>
      <c r="T40" s="49">
        <v>0</v>
      </c>
      <c r="U40" s="49">
        <v>0</v>
      </c>
      <c r="V40" s="49">
        <v>0</v>
      </c>
      <c r="W40" s="50">
        <f>SUM(R40:V40)</f>
        <v>0</v>
      </c>
      <c r="X40" s="49">
        <v>336005.95</v>
      </c>
      <c r="Y40" s="50">
        <f>SUM(G40:X40)-M40-W40</f>
        <v>1776925.0899999999</v>
      </c>
      <c r="Z40" s="49">
        <v>0</v>
      </c>
      <c r="AA40" s="49">
        <v>0</v>
      </c>
      <c r="AB40" s="49">
        <v>0</v>
      </c>
      <c r="AC40" s="49">
        <v>0</v>
      </c>
      <c r="AD40" s="49">
        <v>0</v>
      </c>
      <c r="AE40" s="50">
        <f>SUM(Z40:AD40)</f>
        <v>0</v>
      </c>
      <c r="AF40" s="49">
        <v>779866</v>
      </c>
      <c r="AG40" s="49">
        <v>162308.1</v>
      </c>
      <c r="AH40" s="49">
        <v>0</v>
      </c>
      <c r="AI40" s="49">
        <v>559770.65</v>
      </c>
      <c r="AJ40" s="49">
        <v>0</v>
      </c>
      <c r="AK40" s="49">
        <v>0</v>
      </c>
      <c r="AL40" s="49">
        <v>243455.48</v>
      </c>
      <c r="AM40" s="49">
        <v>0</v>
      </c>
      <c r="AN40" s="45">
        <v>0</v>
      </c>
      <c r="AO40" s="45">
        <v>0</v>
      </c>
      <c r="AP40" s="45">
        <v>0</v>
      </c>
      <c r="AQ40" s="45">
        <v>0</v>
      </c>
      <c r="AR40" s="45">
        <v>0</v>
      </c>
      <c r="AS40" s="4">
        <f>SUM(AN40:AR40)</f>
        <v>0</v>
      </c>
      <c r="AT40" s="45">
        <v>336005.95</v>
      </c>
      <c r="AU40" s="4">
        <f>SUM(Z40:AT40)-AE40-AH40-AS40</f>
        <v>2081406.18</v>
      </c>
      <c r="AV40" s="45">
        <v>304481.09</v>
      </c>
      <c r="AW40" s="45">
        <v>0</v>
      </c>
      <c r="AX40" s="4">
        <f>Y40-AU40+AV40-AW40</f>
        <v>-5.820766091346741E-11</v>
      </c>
      <c r="AY40" s="49">
        <v>23829.7</v>
      </c>
      <c r="AZ40" s="49">
        <v>247784</v>
      </c>
      <c r="BA40" s="49">
        <v>0</v>
      </c>
      <c r="BB40" s="49">
        <v>0</v>
      </c>
      <c r="BC40" s="49">
        <v>36584</v>
      </c>
      <c r="BD40" s="49">
        <v>0</v>
      </c>
      <c r="BE40" s="49">
        <v>0</v>
      </c>
      <c r="BF40" s="50">
        <f>SUM(AZ40:BE40)</f>
        <v>284368</v>
      </c>
      <c r="BG40" s="49">
        <v>23011</v>
      </c>
      <c r="BH40" s="49">
        <v>0</v>
      </c>
      <c r="BI40" s="49">
        <v>0</v>
      </c>
      <c r="BJ40" s="49">
        <v>0</v>
      </c>
      <c r="BK40" s="49">
        <v>86000</v>
      </c>
      <c r="BL40" s="49">
        <v>0</v>
      </c>
      <c r="BM40" s="49">
        <v>0</v>
      </c>
      <c r="BN40" s="49">
        <v>0</v>
      </c>
      <c r="BO40" s="50">
        <f>SUM(BG40:BN40)</f>
        <v>109011</v>
      </c>
      <c r="BP40" s="49">
        <v>20578.5</v>
      </c>
      <c r="BQ40" s="49">
        <v>86000</v>
      </c>
      <c r="BR40" s="49">
        <v>281935.5</v>
      </c>
      <c r="BS40" s="50">
        <f>+BF40-BO40+BP40+BQ40-BR40</f>
        <v>0</v>
      </c>
      <c r="BT40" s="45">
        <v>2970148.32</v>
      </c>
      <c r="BU40" s="45">
        <v>103262.1</v>
      </c>
      <c r="BV40" s="45">
        <v>0</v>
      </c>
      <c r="BW40" s="45">
        <v>0</v>
      </c>
      <c r="BX40" s="4">
        <f>SUM(BT40:BW40)</f>
        <v>3073410.42</v>
      </c>
      <c r="BY40" s="45">
        <v>120935.67</v>
      </c>
      <c r="BZ40" s="45">
        <v>79615.05</v>
      </c>
      <c r="CA40" s="45">
        <v>2872859.7</v>
      </c>
      <c r="CB40" s="4">
        <f>SUM(BY40:CA40)</f>
        <v>3073410.4200000004</v>
      </c>
      <c r="CC40" s="4">
        <f>BX40-CB40</f>
        <v>0</v>
      </c>
      <c r="CD40" s="81">
        <f>K40+L40+AV40-AW40</f>
        <v>572297.29</v>
      </c>
      <c r="CE40" s="83">
        <f>CD40+W40-AS40</f>
        <v>572297.29</v>
      </c>
      <c r="CF40" s="83">
        <f>BR40-BP40</f>
        <v>261357</v>
      </c>
      <c r="CG40" s="83">
        <f>AU40-AM40-AT40-AS40</f>
        <v>1745400.23</v>
      </c>
      <c r="CH40" s="83">
        <f>I40-AG40+AY40+AH40+BQ40</f>
        <v>-52478.399999999994</v>
      </c>
      <c r="CI40" s="44">
        <f>CH40+K40</f>
        <v>-278.3999999999942</v>
      </c>
      <c r="CJ40" s="66">
        <f>IF(CF40=0,"-",(CD40/CF40))</f>
        <v>2.1897147962365655</v>
      </c>
      <c r="CK40" s="66">
        <f>IF(CF40=0,"-",(CE40/CF40))</f>
        <v>2.1897147962365655</v>
      </c>
      <c r="CL40" s="148">
        <f>IF(CG40=0,"-",(CD40/CG40*1))</f>
        <v>0.3278888590498238</v>
      </c>
      <c r="CM40" s="148">
        <f>IF(CE40=0,"-",(CE40/CG40))</f>
        <v>0.3278888590498238</v>
      </c>
      <c r="CN40" s="148">
        <f>IF(CG40=0,"-",(CH40/CG40))</f>
        <v>-0.030066685622013464</v>
      </c>
      <c r="CO40" s="148">
        <f>IF(CG40=0,"-",(CI40/CG40))</f>
        <v>-0.00015950496351200446</v>
      </c>
      <c r="CP40" s="148">
        <f>IF(BU40+K40+L40=0,"-",((K40+L40)/(BU40+K40+L40)))</f>
        <v>0.7217242290912725</v>
      </c>
      <c r="CQ40" s="148">
        <f>IF(BU40+K40+L40=0,"-",((K40)/(BU40+K40+L40)))</f>
        <v>0.14067111981487462</v>
      </c>
      <c r="CR40" s="149">
        <f>IF(CE40=0,"-",(CS40/CE40))</f>
        <v>4.978553454271991</v>
      </c>
      <c r="CS40" s="83">
        <f>BT40-BY40</f>
        <v>2849212.65</v>
      </c>
      <c r="CT40" s="87">
        <f>Y40-K40-L40-V40</f>
        <v>1509108.89</v>
      </c>
      <c r="CU40" s="87">
        <f>AU40-AR40</f>
        <v>2081406.18</v>
      </c>
      <c r="CV40" s="87">
        <f>CU40-CT40</f>
        <v>572297.29</v>
      </c>
      <c r="CW40" s="87">
        <f>-V40+AR40</f>
        <v>0</v>
      </c>
      <c r="CX40" s="87">
        <f>CV40+CW40</f>
        <v>572297.29</v>
      </c>
      <c r="CY40" s="87">
        <f>CX40-K40-L40</f>
        <v>304481.09</v>
      </c>
      <c r="CZ40" s="87">
        <f>BR40-BP40</f>
        <v>261357</v>
      </c>
      <c r="DA40" s="87">
        <f>K40+L40</f>
        <v>267816.2</v>
      </c>
      <c r="DB40" s="87">
        <f>-CZ40+DA40+CY40</f>
        <v>310940.29000000004</v>
      </c>
      <c r="DC40" s="87">
        <f>-BP40-DA40</f>
        <v>-288394.7</v>
      </c>
      <c r="DD40" s="87">
        <f>DB40+DC40+BR40</f>
        <v>304481.09</v>
      </c>
      <c r="DE40" s="87">
        <f>Z40+AA40+AB40</f>
        <v>0</v>
      </c>
      <c r="DF40" s="87" t="e">
        <f>CS40/B40</f>
        <v>#DIV/0!</v>
      </c>
      <c r="DG40" s="87" t="e">
        <f>CH40/B40</f>
        <v>#DIV/0!</v>
      </c>
      <c r="DH40" s="87" t="e">
        <f>DE40/B40</f>
        <v>#DIV/0!</v>
      </c>
      <c r="DI40" s="88" t="e">
        <f>CZ40/B40</f>
        <v>#DIV/0!</v>
      </c>
      <c r="DJ40" s="83" t="e">
        <f>DB40/B40</f>
        <v>#DIV/0!</v>
      </c>
      <c r="DK40" s="151">
        <f>CA40-BW40-BU40</f>
        <v>2769597.6</v>
      </c>
      <c r="DL40" s="74"/>
      <c r="DM40" s="75"/>
    </row>
    <row r="41" spans="1:117" ht="12.75">
      <c r="A41" s="3" t="s">
        <v>217</v>
      </c>
      <c r="G41" s="140">
        <v>31635.3</v>
      </c>
      <c r="H41" s="50">
        <v>97398.95</v>
      </c>
      <c r="I41" s="50">
        <v>2503</v>
      </c>
      <c r="J41" s="50">
        <v>265000</v>
      </c>
      <c r="K41" s="50">
        <v>11918.6</v>
      </c>
      <c r="L41" s="50">
        <v>0</v>
      </c>
      <c r="M41" s="50">
        <f>SUM(K41:L41)</f>
        <v>11918.6</v>
      </c>
      <c r="N41" s="50">
        <v>0</v>
      </c>
      <c r="O41" s="50">
        <v>654.8</v>
      </c>
      <c r="P41" s="50">
        <v>10240.8</v>
      </c>
      <c r="Q41" s="50">
        <v>0</v>
      </c>
      <c r="R41" s="50">
        <v>0</v>
      </c>
      <c r="S41" s="50">
        <v>0</v>
      </c>
      <c r="T41" s="50">
        <v>0</v>
      </c>
      <c r="U41" s="50">
        <v>0</v>
      </c>
      <c r="V41" s="50">
        <v>0</v>
      </c>
      <c r="W41" s="50">
        <f>SUM(R41:V41)</f>
        <v>0</v>
      </c>
      <c r="X41" s="50">
        <v>18298</v>
      </c>
      <c r="Y41" s="50">
        <f>SUM(G41:X41)-M41-W41</f>
        <v>437649.44999999995</v>
      </c>
      <c r="Z41" s="50">
        <v>0</v>
      </c>
      <c r="AA41" s="50">
        <v>0</v>
      </c>
      <c r="AB41" s="50">
        <v>0</v>
      </c>
      <c r="AC41" s="50">
        <v>0</v>
      </c>
      <c r="AD41" s="50">
        <v>0</v>
      </c>
      <c r="AE41" s="50">
        <f>SUM(Z41:AD41)</f>
        <v>0</v>
      </c>
      <c r="AF41" s="50">
        <v>87146.8</v>
      </c>
      <c r="AG41" s="50">
        <v>42641.85</v>
      </c>
      <c r="AH41" s="50">
        <v>0</v>
      </c>
      <c r="AI41" s="50">
        <v>37816.45</v>
      </c>
      <c r="AJ41" s="50">
        <v>0</v>
      </c>
      <c r="AK41" s="50">
        <v>4355.1</v>
      </c>
      <c r="AL41" s="50">
        <v>17590</v>
      </c>
      <c r="AM41" s="50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f>SUM(AN41:AR41)</f>
        <v>0</v>
      </c>
      <c r="AT41" s="4">
        <v>18298</v>
      </c>
      <c r="AU41" s="4">
        <f>SUM(Z41:AT41)-AE41-AH41-AS41</f>
        <v>207848.19999999998</v>
      </c>
      <c r="AV41" s="4">
        <v>0</v>
      </c>
      <c r="AW41" s="4">
        <v>229801.25</v>
      </c>
      <c r="AX41" s="4">
        <f>Y41-AU41+AV41-AW41</f>
        <v>0</v>
      </c>
      <c r="AY41" s="50">
        <v>569.4</v>
      </c>
      <c r="AZ41" s="50">
        <v>158055</v>
      </c>
      <c r="BA41" s="50">
        <v>9436.5</v>
      </c>
      <c r="BB41" s="50">
        <v>0</v>
      </c>
      <c r="BC41" s="50">
        <v>0</v>
      </c>
      <c r="BD41" s="50">
        <v>0</v>
      </c>
      <c r="BE41" s="50">
        <v>0</v>
      </c>
      <c r="BF41" s="50">
        <f>SUM(AZ41:BE41)</f>
        <v>167491.5</v>
      </c>
      <c r="BG41" s="50">
        <v>0</v>
      </c>
      <c r="BH41" s="50">
        <v>0</v>
      </c>
      <c r="BI41" s="50">
        <v>0</v>
      </c>
      <c r="BJ41" s="50">
        <v>0</v>
      </c>
      <c r="BK41" s="50">
        <v>0</v>
      </c>
      <c r="BL41" s="50">
        <v>0</v>
      </c>
      <c r="BM41" s="50">
        <v>85000</v>
      </c>
      <c r="BN41" s="50">
        <v>0</v>
      </c>
      <c r="BO41" s="50">
        <f>SUM(BG41:BN41)</f>
        <v>85000</v>
      </c>
      <c r="BP41" s="50">
        <v>85000</v>
      </c>
      <c r="BQ41" s="50">
        <v>0</v>
      </c>
      <c r="BR41" s="50">
        <v>167491.5</v>
      </c>
      <c r="BS41" s="50">
        <f>+BF41-BO41+BP41+BQ41-BR41</f>
        <v>0</v>
      </c>
      <c r="BT41" s="4">
        <v>730835.9</v>
      </c>
      <c r="BU41" s="4">
        <v>117034.9</v>
      </c>
      <c r="BV41" s="4">
        <v>0</v>
      </c>
      <c r="BW41" s="4">
        <v>0</v>
      </c>
      <c r="BX41" s="4">
        <f>SUM(BT41:BW41)</f>
        <v>847870.8</v>
      </c>
      <c r="BY41" s="4">
        <v>48889.8</v>
      </c>
      <c r="BZ41" s="4">
        <v>211097</v>
      </c>
      <c r="CA41" s="4">
        <v>587884</v>
      </c>
      <c r="CB41" s="4">
        <f>SUM(BY41:CA41)</f>
        <v>847870.8</v>
      </c>
      <c r="CC41" s="4">
        <f>BX41-CB41</f>
        <v>0</v>
      </c>
      <c r="CD41" s="81">
        <f>K41+L41+AV41-AW41</f>
        <v>-217882.65</v>
      </c>
      <c r="CE41" s="83">
        <f>CD41+W41-AS41</f>
        <v>-217882.65</v>
      </c>
      <c r="CF41" s="83">
        <f>BR41-BP41</f>
        <v>82491.5</v>
      </c>
      <c r="CG41" s="83">
        <f>AU41-AM41-AT41-AS41</f>
        <v>189550.19999999998</v>
      </c>
      <c r="CH41" s="83">
        <f>I41-AG41+AY41+AH41+BQ41</f>
        <v>-39569.45</v>
      </c>
      <c r="CI41" s="44">
        <f>CH41+K41</f>
        <v>-27650.85</v>
      </c>
      <c r="CJ41" s="66">
        <f>IF(CF41=0,"-",(CD41/CF41))</f>
        <v>-2.6412739494372146</v>
      </c>
      <c r="CK41" s="66">
        <f>IF(CF41=0,"-",(CE41/CF41))</f>
        <v>-2.6412739494372146</v>
      </c>
      <c r="CL41" s="148">
        <f>IF(CG41=0,"-",(CD41/CG41*1))</f>
        <v>-1.149472013218662</v>
      </c>
      <c r="CM41" s="148">
        <f>IF(CE41=0,"-",(CE41/CG41))</f>
        <v>-1.149472013218662</v>
      </c>
      <c r="CN41" s="148">
        <f>IF(CG41=0,"-",(CH41/CG41))</f>
        <v>-0.2087544618787002</v>
      </c>
      <c r="CO41" s="148">
        <f>IF(CG41=0,"-",(CI41/CG41))</f>
        <v>-0.14587613202201843</v>
      </c>
      <c r="CP41" s="148">
        <f>IF(BU41+K41+L41=0,"-",((K41+L41)/(BU41+K41+L41)))</f>
        <v>0.0924255642537814</v>
      </c>
      <c r="CQ41" s="148">
        <f>IF(BU41+K41+L41=0,"-",((K41)/(BU41+K41+L41)))</f>
        <v>0.0924255642537814</v>
      </c>
      <c r="CR41" s="149">
        <f>IF(CE41=0,"-",(CS41/CE41))</f>
        <v>-3.129877941176133</v>
      </c>
      <c r="CS41" s="83">
        <f>BT41-BY41</f>
        <v>681946.1</v>
      </c>
      <c r="CT41" s="87">
        <f>Y41-K41-L41-V41</f>
        <v>425730.85</v>
      </c>
      <c r="CU41" s="87">
        <f>AU41-AR41</f>
        <v>207848.19999999998</v>
      </c>
      <c r="CV41" s="87">
        <f>CU41-CT41</f>
        <v>-217882.65</v>
      </c>
      <c r="CW41" s="87">
        <f>-V41+AR41</f>
        <v>0</v>
      </c>
      <c r="CX41" s="87">
        <f>CV41+CW41</f>
        <v>-217882.65</v>
      </c>
      <c r="CY41" s="87">
        <f>CX41-K41-L41</f>
        <v>-229801.25</v>
      </c>
      <c r="CZ41" s="87">
        <f>BR41-BP41</f>
        <v>82491.5</v>
      </c>
      <c r="DA41" s="87">
        <f>K41+L41</f>
        <v>11918.6</v>
      </c>
      <c r="DB41" s="87">
        <f>-CZ41+DA41+CY41</f>
        <v>-300374.15</v>
      </c>
      <c r="DC41" s="87">
        <f>-BP41-DA41</f>
        <v>-96918.6</v>
      </c>
      <c r="DD41" s="87">
        <f>DB41+DC41+BR41</f>
        <v>-229801.25</v>
      </c>
      <c r="DE41" s="87">
        <f>Z41+AA41+AB41</f>
        <v>0</v>
      </c>
      <c r="DF41" s="87" t="e">
        <f>CS41/B41</f>
        <v>#DIV/0!</v>
      </c>
      <c r="DG41" s="87" t="e">
        <f>CH41/B41</f>
        <v>#DIV/0!</v>
      </c>
      <c r="DH41" s="87" t="e">
        <f>DE41/B41</f>
        <v>#DIV/0!</v>
      </c>
      <c r="DI41" s="88" t="e">
        <f>CZ41/B41</f>
        <v>#DIV/0!</v>
      </c>
      <c r="DJ41" s="83" t="e">
        <f>DB41/B41</f>
        <v>#DIV/0!</v>
      </c>
      <c r="DK41" s="151">
        <f>CA41-BW41-BU41</f>
        <v>470849.1</v>
      </c>
      <c r="DL41" s="71"/>
      <c r="DM41" s="72"/>
    </row>
    <row r="42" spans="1:117" ht="12.75">
      <c r="A42" s="3" t="s">
        <v>218</v>
      </c>
      <c r="G42" s="141">
        <v>20171.85</v>
      </c>
      <c r="H42" s="49">
        <v>47842.4</v>
      </c>
      <c r="I42" s="49">
        <v>10413.05</v>
      </c>
      <c r="J42" s="49">
        <v>0</v>
      </c>
      <c r="K42" s="49">
        <v>7162.05</v>
      </c>
      <c r="L42" s="49">
        <v>64458.6</v>
      </c>
      <c r="M42" s="50">
        <f>SUM(K42:L42)</f>
        <v>71620.65</v>
      </c>
      <c r="N42" s="49">
        <v>0</v>
      </c>
      <c r="O42" s="49">
        <v>0</v>
      </c>
      <c r="P42" s="49">
        <v>662</v>
      </c>
      <c r="Q42" s="49">
        <v>0</v>
      </c>
      <c r="R42" s="49">
        <v>0</v>
      </c>
      <c r="S42" s="49">
        <v>0</v>
      </c>
      <c r="T42" s="49">
        <v>0</v>
      </c>
      <c r="U42" s="49">
        <v>0</v>
      </c>
      <c r="V42" s="49">
        <v>0</v>
      </c>
      <c r="W42" s="50">
        <f>SUM(R42:V42)</f>
        <v>0</v>
      </c>
      <c r="X42" s="49">
        <v>7086.15</v>
      </c>
      <c r="Y42" s="50">
        <f>SUM(G42:X42)-M42-W42</f>
        <v>157796.1</v>
      </c>
      <c r="Z42" s="49">
        <v>0</v>
      </c>
      <c r="AA42" s="49">
        <v>0</v>
      </c>
      <c r="AB42" s="49">
        <v>0</v>
      </c>
      <c r="AC42" s="49">
        <v>0</v>
      </c>
      <c r="AD42" s="49">
        <v>0</v>
      </c>
      <c r="AE42" s="50">
        <f>SUM(Z42:AD42)</f>
        <v>0</v>
      </c>
      <c r="AF42" s="49">
        <v>143210.8</v>
      </c>
      <c r="AG42" s="49">
        <v>23065.15</v>
      </c>
      <c r="AH42" s="49">
        <v>0</v>
      </c>
      <c r="AI42" s="49">
        <v>17044.55</v>
      </c>
      <c r="AJ42" s="49">
        <v>0</v>
      </c>
      <c r="AK42" s="49">
        <v>23000</v>
      </c>
      <c r="AL42" s="49">
        <v>8495</v>
      </c>
      <c r="AM42" s="49">
        <v>0</v>
      </c>
      <c r="AN42" s="45">
        <v>0</v>
      </c>
      <c r="AO42" s="45">
        <v>0</v>
      </c>
      <c r="AP42" s="45">
        <v>0</v>
      </c>
      <c r="AQ42" s="45">
        <v>0</v>
      </c>
      <c r="AR42" s="45">
        <v>0</v>
      </c>
      <c r="AS42" s="4">
        <f>SUM(AN42:AR42)</f>
        <v>0</v>
      </c>
      <c r="AT42" s="45">
        <v>7086.15</v>
      </c>
      <c r="AU42" s="4">
        <f>SUM(Z42:AT42)-AE42-AH42-AS42</f>
        <v>221901.64999999997</v>
      </c>
      <c r="AV42" s="45">
        <v>64105.55</v>
      </c>
      <c r="AW42" s="45">
        <v>0</v>
      </c>
      <c r="AX42" s="4">
        <f>Y42-AU42+AV42-AW42</f>
        <v>4.3655745685100555E-11</v>
      </c>
      <c r="AY42" s="49">
        <v>9010.4</v>
      </c>
      <c r="AZ42" s="49">
        <v>48600.65</v>
      </c>
      <c r="BA42" s="49">
        <v>5580</v>
      </c>
      <c r="BB42" s="49">
        <v>0</v>
      </c>
      <c r="BC42" s="49">
        <v>17440</v>
      </c>
      <c r="BD42" s="49">
        <v>0</v>
      </c>
      <c r="BE42" s="49">
        <v>0</v>
      </c>
      <c r="BF42" s="50">
        <f>SUM(AZ42:BE42)</f>
        <v>71620.65</v>
      </c>
      <c r="BG42" s="49">
        <v>0</v>
      </c>
      <c r="BH42" s="49">
        <v>0</v>
      </c>
      <c r="BI42" s="49">
        <v>0</v>
      </c>
      <c r="BJ42" s="49">
        <v>0</v>
      </c>
      <c r="BK42" s="49">
        <v>0</v>
      </c>
      <c r="BL42" s="49">
        <v>0</v>
      </c>
      <c r="BM42" s="49">
        <v>0</v>
      </c>
      <c r="BN42" s="49">
        <v>0</v>
      </c>
      <c r="BO42" s="50">
        <f>SUM(BG42:BN42)</f>
        <v>0</v>
      </c>
      <c r="BP42" s="49">
        <v>0</v>
      </c>
      <c r="BQ42" s="49">
        <v>0</v>
      </c>
      <c r="BR42" s="49">
        <v>71620.65</v>
      </c>
      <c r="BS42" s="50">
        <f>+BF42-BO42+BP42+BQ42-BR42</f>
        <v>0</v>
      </c>
      <c r="BT42" s="45">
        <v>1039317.93</v>
      </c>
      <c r="BU42" s="45">
        <v>30006</v>
      </c>
      <c r="BV42" s="45">
        <v>0</v>
      </c>
      <c r="BW42" s="45">
        <v>0</v>
      </c>
      <c r="BX42" s="4">
        <f>SUM(BT42:BW42)</f>
        <v>1069323.9300000002</v>
      </c>
      <c r="BY42" s="45">
        <v>75326</v>
      </c>
      <c r="BZ42" s="45">
        <v>560573</v>
      </c>
      <c r="CA42" s="45">
        <v>433424.93</v>
      </c>
      <c r="CB42" s="4">
        <f>SUM(BY42:CA42)</f>
        <v>1069323.93</v>
      </c>
      <c r="CC42" s="4">
        <f>BX42-CB42</f>
        <v>0</v>
      </c>
      <c r="CD42" s="81">
        <f>K42+L42+AV42-AW42</f>
        <v>135726.2</v>
      </c>
      <c r="CE42" s="83">
        <f>CD42+W42-AS42</f>
        <v>135726.2</v>
      </c>
      <c r="CF42" s="83">
        <f>BR42-BP42</f>
        <v>71620.65</v>
      </c>
      <c r="CG42" s="83">
        <f>AU42-AM42-AT42-AS42</f>
        <v>214815.49999999997</v>
      </c>
      <c r="CH42" s="83">
        <f>I42-AG42+AY42+AH42+BQ42</f>
        <v>-3641.7000000000025</v>
      </c>
      <c r="CI42" s="44">
        <f>CH42+K42</f>
        <v>3520.3499999999976</v>
      </c>
      <c r="CJ42" s="66">
        <f>IF(CF42=0,"-",(CD42/CF42))</f>
        <v>1.8950707652052867</v>
      </c>
      <c r="CK42" s="66">
        <f>IF(CF42=0,"-",(CE42/CF42))</f>
        <v>1.8950707652052867</v>
      </c>
      <c r="CL42" s="148">
        <f>IF(CG42=0,"-",(CD42/CG42*1))</f>
        <v>0.6318268467591959</v>
      </c>
      <c r="CM42" s="148">
        <f>IF(CE42=0,"-",(CE42/CG42))</f>
        <v>0.6318268467591959</v>
      </c>
      <c r="CN42" s="148">
        <f>IF(CG42=0,"-",(CH42/CG42))</f>
        <v>-0.016952687306083607</v>
      </c>
      <c r="CO42" s="148">
        <f>IF(CG42=0,"-",(CI42/CG42))</f>
        <v>0.016387783935516747</v>
      </c>
      <c r="CP42" s="148">
        <f>IF(BU42+K42+L42=0,"-",((K42+L42)/(BU42+K42+L42)))</f>
        <v>0.7047428012238915</v>
      </c>
      <c r="CQ42" s="148">
        <f>IF(BU42+K42+L42=0,"-",((K42)/(BU42+K42+L42)))</f>
        <v>0.07047413252330958</v>
      </c>
      <c r="CR42" s="149">
        <f>IF(CE42=0,"-",(CS42/CE42))</f>
        <v>7.102474909044827</v>
      </c>
      <c r="CS42" s="83">
        <f>BT42-BY42</f>
        <v>963991.93</v>
      </c>
      <c r="CT42" s="87">
        <f>Y42-K42-L42-V42</f>
        <v>86175.45000000001</v>
      </c>
      <c r="CU42" s="87">
        <f>AU42-AR42</f>
        <v>221901.64999999997</v>
      </c>
      <c r="CV42" s="87">
        <f>CU42-CT42</f>
        <v>135726.19999999995</v>
      </c>
      <c r="CW42" s="87">
        <f>-V42+AR42</f>
        <v>0</v>
      </c>
      <c r="CX42" s="87">
        <f>CV42+CW42</f>
        <v>135726.19999999995</v>
      </c>
      <c r="CY42" s="87">
        <f>CX42-K42-L42</f>
        <v>64105.54999999995</v>
      </c>
      <c r="CZ42" s="87">
        <f>BR42-BP42</f>
        <v>71620.65</v>
      </c>
      <c r="DA42" s="87">
        <f>K42+L42</f>
        <v>71620.65</v>
      </c>
      <c r="DB42" s="87">
        <f>-CZ42+DA42+CY42</f>
        <v>64105.54999999995</v>
      </c>
      <c r="DC42" s="87">
        <f>-BP42-DA42</f>
        <v>-71620.65</v>
      </c>
      <c r="DD42" s="87">
        <f>DB42+DC42+BR42</f>
        <v>64105.54999999995</v>
      </c>
      <c r="DE42" s="87">
        <f>Z42+AA42+AB42</f>
        <v>0</v>
      </c>
      <c r="DF42" s="87" t="e">
        <f>CS42/B42</f>
        <v>#DIV/0!</v>
      </c>
      <c r="DG42" s="87" t="e">
        <f>CH42/B42</f>
        <v>#DIV/0!</v>
      </c>
      <c r="DH42" s="87" t="e">
        <f>DE42/B42</f>
        <v>#DIV/0!</v>
      </c>
      <c r="DI42" s="88" t="e">
        <f>CZ42/B42</f>
        <v>#DIV/0!</v>
      </c>
      <c r="DJ42" s="83" t="e">
        <f>DB42/B42</f>
        <v>#DIV/0!</v>
      </c>
      <c r="DK42" s="151">
        <f>CA42-BW42-BU42</f>
        <v>403418.93</v>
      </c>
      <c r="DL42" s="74"/>
      <c r="DM42" s="75"/>
    </row>
    <row r="60" spans="1:115" ht="12.75">
      <c r="A60" s="3" t="s">
        <v>230</v>
      </c>
      <c r="B60" s="69">
        <f>B10+B20+B26</f>
        <v>1410</v>
      </c>
      <c r="C60" s="69">
        <f aca="true" t="shared" si="93" ref="C60:BN60">C10+C20+C26</f>
        <v>3489180</v>
      </c>
      <c r="D60" s="69">
        <f>(D10+D20+D26)/3</f>
        <v>2495.48</v>
      </c>
      <c r="E60" s="69">
        <f>(E10+E20+E26)/3</f>
        <v>78.31333333333333</v>
      </c>
      <c r="F60" s="69">
        <f>(F10+F20+F26)/3</f>
        <v>0</v>
      </c>
      <c r="G60" s="26">
        <f t="shared" si="93"/>
        <v>0</v>
      </c>
      <c r="H60" s="26">
        <f t="shared" si="93"/>
        <v>0</v>
      </c>
      <c r="I60" s="26">
        <f t="shared" si="93"/>
        <v>0</v>
      </c>
      <c r="J60" s="26">
        <f t="shared" si="93"/>
        <v>0</v>
      </c>
      <c r="K60" s="26">
        <f t="shared" si="93"/>
        <v>0</v>
      </c>
      <c r="L60" s="26">
        <f t="shared" si="93"/>
        <v>0</v>
      </c>
      <c r="M60" s="26">
        <f t="shared" si="93"/>
        <v>0</v>
      </c>
      <c r="N60" s="26">
        <f t="shared" si="93"/>
        <v>0</v>
      </c>
      <c r="O60" s="26">
        <f t="shared" si="93"/>
        <v>0</v>
      </c>
      <c r="P60" s="26">
        <f t="shared" si="93"/>
        <v>0</v>
      </c>
      <c r="Q60" s="26">
        <f t="shared" si="93"/>
        <v>0</v>
      </c>
      <c r="R60" s="26">
        <f t="shared" si="93"/>
        <v>0</v>
      </c>
      <c r="S60" s="26">
        <f t="shared" si="93"/>
        <v>0</v>
      </c>
      <c r="T60" s="26">
        <f t="shared" si="93"/>
        <v>0</v>
      </c>
      <c r="U60" s="26">
        <f t="shared" si="93"/>
        <v>0</v>
      </c>
      <c r="V60" s="26">
        <f t="shared" si="93"/>
        <v>0</v>
      </c>
      <c r="W60" s="26">
        <f t="shared" si="93"/>
        <v>0</v>
      </c>
      <c r="X60" s="26">
        <f t="shared" si="93"/>
        <v>0</v>
      </c>
      <c r="Y60" s="26">
        <f t="shared" si="93"/>
        <v>0</v>
      </c>
      <c r="Z60" s="26">
        <f t="shared" si="93"/>
        <v>0</v>
      </c>
      <c r="AA60" s="26">
        <f t="shared" si="93"/>
        <v>0</v>
      </c>
      <c r="AB60" s="26">
        <f t="shared" si="93"/>
        <v>0</v>
      </c>
      <c r="AC60" s="26">
        <f t="shared" si="93"/>
        <v>0</v>
      </c>
      <c r="AD60" s="26">
        <f t="shared" si="93"/>
        <v>0</v>
      </c>
      <c r="AE60" s="26">
        <f t="shared" si="93"/>
        <v>0</v>
      </c>
      <c r="AF60" s="26">
        <f t="shared" si="93"/>
        <v>0</v>
      </c>
      <c r="AG60" s="26">
        <f t="shared" si="93"/>
        <v>0</v>
      </c>
      <c r="AH60" s="26">
        <f t="shared" si="93"/>
        <v>0</v>
      </c>
      <c r="AI60" s="26">
        <f t="shared" si="93"/>
        <v>0</v>
      </c>
      <c r="AJ60" s="26">
        <f t="shared" si="93"/>
        <v>0</v>
      </c>
      <c r="AK60" s="26">
        <f t="shared" si="93"/>
        <v>0</v>
      </c>
      <c r="AL60" s="26">
        <f t="shared" si="93"/>
        <v>0</v>
      </c>
      <c r="AM60" s="26">
        <f t="shared" si="93"/>
        <v>0</v>
      </c>
      <c r="AN60" s="26">
        <f t="shared" si="93"/>
        <v>0</v>
      </c>
      <c r="AO60" s="26">
        <f t="shared" si="93"/>
        <v>0</v>
      </c>
      <c r="AP60" s="26">
        <f t="shared" si="93"/>
        <v>0</v>
      </c>
      <c r="AQ60" s="26">
        <f t="shared" si="93"/>
        <v>0</v>
      </c>
      <c r="AR60" s="26">
        <f t="shared" si="93"/>
        <v>0</v>
      </c>
      <c r="AS60" s="26">
        <f t="shared" si="93"/>
        <v>0</v>
      </c>
      <c r="AT60" s="26">
        <f t="shared" si="93"/>
        <v>0</v>
      </c>
      <c r="AU60" s="26">
        <f t="shared" si="93"/>
        <v>0</v>
      </c>
      <c r="AV60" s="26">
        <f t="shared" si="93"/>
        <v>0</v>
      </c>
      <c r="AW60" s="26">
        <f t="shared" si="93"/>
        <v>0</v>
      </c>
      <c r="AX60" s="26">
        <f t="shared" si="93"/>
        <v>0</v>
      </c>
      <c r="AY60" s="26">
        <f t="shared" si="93"/>
        <v>0</v>
      </c>
      <c r="AZ60" s="26">
        <f t="shared" si="93"/>
        <v>0</v>
      </c>
      <c r="BA60" s="26">
        <f t="shared" si="93"/>
        <v>0</v>
      </c>
      <c r="BB60" s="26">
        <f t="shared" si="93"/>
        <v>0</v>
      </c>
      <c r="BC60" s="26">
        <f t="shared" si="93"/>
        <v>0</v>
      </c>
      <c r="BD60" s="26">
        <f t="shared" si="93"/>
        <v>0</v>
      </c>
      <c r="BE60" s="26">
        <f t="shared" si="93"/>
        <v>0</v>
      </c>
      <c r="BF60" s="26">
        <f t="shared" si="93"/>
        <v>0</v>
      </c>
      <c r="BG60" s="26">
        <f t="shared" si="93"/>
        <v>0</v>
      </c>
      <c r="BH60" s="26">
        <f t="shared" si="93"/>
        <v>0</v>
      </c>
      <c r="BI60" s="26">
        <f t="shared" si="93"/>
        <v>0</v>
      </c>
      <c r="BJ60" s="26">
        <f t="shared" si="93"/>
        <v>0</v>
      </c>
      <c r="BK60" s="26">
        <f t="shared" si="93"/>
        <v>0</v>
      </c>
      <c r="BL60" s="26">
        <f t="shared" si="93"/>
        <v>0</v>
      </c>
      <c r="BM60" s="26">
        <f t="shared" si="93"/>
        <v>0</v>
      </c>
      <c r="BN60" s="26">
        <f t="shared" si="93"/>
        <v>0</v>
      </c>
      <c r="BO60" s="26">
        <f aca="true" t="shared" si="94" ref="BO60:CI60">BO10+BO20+BO26</f>
        <v>0</v>
      </c>
      <c r="BP60" s="26">
        <f t="shared" si="94"/>
        <v>0</v>
      </c>
      <c r="BQ60" s="26">
        <f t="shared" si="94"/>
        <v>0</v>
      </c>
      <c r="BR60" s="26">
        <f t="shared" si="94"/>
        <v>0</v>
      </c>
      <c r="BS60" s="26">
        <f t="shared" si="94"/>
        <v>0</v>
      </c>
      <c r="BT60" s="26">
        <f t="shared" si="94"/>
        <v>0</v>
      </c>
      <c r="BU60" s="26">
        <f t="shared" si="94"/>
        <v>0</v>
      </c>
      <c r="BV60" s="26">
        <f t="shared" si="94"/>
        <v>0</v>
      </c>
      <c r="BW60" s="26">
        <f t="shared" si="94"/>
        <v>0</v>
      </c>
      <c r="BX60" s="26">
        <f t="shared" si="94"/>
        <v>0</v>
      </c>
      <c r="BY60" s="26">
        <f t="shared" si="94"/>
        <v>0</v>
      </c>
      <c r="BZ60" s="26">
        <f t="shared" si="94"/>
        <v>0</v>
      </c>
      <c r="CA60" s="26">
        <f t="shared" si="94"/>
        <v>0</v>
      </c>
      <c r="CB60" s="26">
        <f t="shared" si="94"/>
        <v>0</v>
      </c>
      <c r="CC60" s="26">
        <f t="shared" si="94"/>
        <v>0</v>
      </c>
      <c r="CD60" s="26">
        <f t="shared" si="94"/>
        <v>0</v>
      </c>
      <c r="CE60" s="26">
        <f t="shared" si="94"/>
        <v>0</v>
      </c>
      <c r="CF60" s="26">
        <f t="shared" si="94"/>
        <v>0</v>
      </c>
      <c r="CG60" s="26">
        <f t="shared" si="94"/>
        <v>0</v>
      </c>
      <c r="CH60" s="26">
        <f t="shared" si="94"/>
        <v>0</v>
      </c>
      <c r="CI60" s="26">
        <f t="shared" si="94"/>
        <v>0</v>
      </c>
      <c r="CJ60" s="157" t="e">
        <f aca="true" t="shared" si="95" ref="CJ60:CJ65">CD60/CF60</f>
        <v>#DIV/0!</v>
      </c>
      <c r="CK60" s="157" t="e">
        <f aca="true" t="shared" si="96" ref="CK60:CK65">CE60/CF60</f>
        <v>#DIV/0!</v>
      </c>
      <c r="CL60" s="157" t="e">
        <f aca="true" t="shared" si="97" ref="CL60:CL65">CD60/CG60*1</f>
        <v>#DIV/0!</v>
      </c>
      <c r="CM60" s="157" t="e">
        <f aca="true" t="shared" si="98" ref="CM60:CM65">CE60/CG60</f>
        <v>#DIV/0!</v>
      </c>
      <c r="CN60" s="157" t="e">
        <f aca="true" t="shared" si="99" ref="CN60:CN65">CH60/CG60</f>
        <v>#DIV/0!</v>
      </c>
      <c r="CO60" s="157" t="e">
        <f aca="true" t="shared" si="100" ref="CO60:CO65">CI60/CG60</f>
        <v>#DIV/0!</v>
      </c>
      <c r="CP60" s="157" t="e">
        <f aca="true" t="shared" si="101" ref="CP60:CP65">(K60+L60)/(BU60+K60+L60)</f>
        <v>#DIV/0!</v>
      </c>
      <c r="CQ60" s="157" t="e">
        <f aca="true" t="shared" si="102" ref="CQ60:CQ65">(K60)/(BU60+K60+L60)</f>
        <v>#DIV/0!</v>
      </c>
      <c r="CR60" s="26" t="e">
        <f aca="true" t="shared" si="103" ref="CR60:CR65">CS60/CE60</f>
        <v>#DIV/0!</v>
      </c>
      <c r="CS60" s="26">
        <f aca="true" t="shared" si="104" ref="CS60:CS65">BT60-BY60</f>
        <v>0</v>
      </c>
      <c r="CT60" s="26">
        <f aca="true" t="shared" si="105" ref="CT60:CT65">Y60-K60-L60-V60</f>
        <v>0</v>
      </c>
      <c r="CU60" s="26">
        <f aca="true" t="shared" si="106" ref="CU60:CU65">AU60-AR60</f>
        <v>0</v>
      </c>
      <c r="CV60" s="26">
        <f aca="true" t="shared" si="107" ref="CV60:CV65">CU60-CT60</f>
        <v>0</v>
      </c>
      <c r="CW60" s="26">
        <f aca="true" t="shared" si="108" ref="CW60:CW65">-V60+AR60</f>
        <v>0</v>
      </c>
      <c r="CX60" s="26">
        <f aca="true" t="shared" si="109" ref="CX60:CX65">CV60+CW60</f>
        <v>0</v>
      </c>
      <c r="CY60" s="26">
        <f aca="true" t="shared" si="110" ref="CY60:CY65">CX60-K60-L60</f>
        <v>0</v>
      </c>
      <c r="CZ60" s="26">
        <f aca="true" t="shared" si="111" ref="CZ60:CZ65">BR60-BP60</f>
        <v>0</v>
      </c>
      <c r="DA60" s="26">
        <f aca="true" t="shared" si="112" ref="DA60:DA65">K60+L60</f>
        <v>0</v>
      </c>
      <c r="DB60" s="26">
        <f aca="true" t="shared" si="113" ref="DB60:DB65">-CZ60+DA60+CY60</f>
        <v>0</v>
      </c>
      <c r="DC60" s="26">
        <f aca="true" t="shared" si="114" ref="DC60:DC65">-BP60-DA60</f>
        <v>0</v>
      </c>
      <c r="DD60" s="26">
        <f aca="true" t="shared" si="115" ref="DD60:DD65">DB60+DC60+BR60</f>
        <v>0</v>
      </c>
      <c r="DE60" s="26">
        <f aca="true" t="shared" si="116" ref="DE60:DE65">Z60+AA60+AB60</f>
        <v>0</v>
      </c>
      <c r="DF60" s="26">
        <f aca="true" t="shared" si="117" ref="DF60:DF65">CS60/B60</f>
        <v>0</v>
      </c>
      <c r="DG60" s="26">
        <f aca="true" t="shared" si="118" ref="DG60:DG65">CH60/B60</f>
        <v>0</v>
      </c>
      <c r="DH60" s="26">
        <f aca="true" t="shared" si="119" ref="DH60:DH65">DE60/B60</f>
        <v>0</v>
      </c>
      <c r="DI60" s="26">
        <f aca="true" t="shared" si="120" ref="DI60:DI65">CZ60/B60</f>
        <v>0</v>
      </c>
      <c r="DJ60" s="26">
        <f aca="true" t="shared" si="121" ref="DJ60:DJ65">DB60/B60</f>
        <v>0</v>
      </c>
      <c r="DK60" s="26">
        <f aca="true" t="shared" si="122" ref="DK60:DK65">CA60-BW60-BU60</f>
        <v>0</v>
      </c>
    </row>
    <row r="61" spans="1:115" ht="12.75">
      <c r="A61" s="3" t="s">
        <v>231</v>
      </c>
      <c r="B61" s="69">
        <f>B4+B19+B21+B24+B25</f>
        <v>14343</v>
      </c>
      <c r="C61" s="69">
        <f aca="true" t="shared" si="123" ref="C61:BN61">C4+C19+C21+C24+C25</f>
        <v>44090617</v>
      </c>
      <c r="D61" s="69">
        <f>(D4+D19+D21+D24+D25)/5</f>
        <v>2973.72</v>
      </c>
      <c r="E61" s="69">
        <f>(E4+E19+E21+E24+E25)/5</f>
        <v>93.322</v>
      </c>
      <c r="F61" s="69">
        <f>(F4+F19+F21+F24+F25)/5</f>
        <v>0</v>
      </c>
      <c r="G61" s="26">
        <f t="shared" si="123"/>
        <v>833215.15</v>
      </c>
      <c r="H61" s="26">
        <f t="shared" si="123"/>
        <v>921884.35</v>
      </c>
      <c r="I61" s="26">
        <f t="shared" si="123"/>
        <v>88123.25</v>
      </c>
      <c r="J61" s="26">
        <f t="shared" si="123"/>
        <v>353860.75</v>
      </c>
      <c r="K61" s="26">
        <f t="shared" si="123"/>
        <v>2049226.0499999998</v>
      </c>
      <c r="L61" s="26">
        <f t="shared" si="123"/>
        <v>0</v>
      </c>
      <c r="M61" s="26">
        <f t="shared" si="123"/>
        <v>2049226.0499999998</v>
      </c>
      <c r="N61" s="26">
        <f t="shared" si="123"/>
        <v>0</v>
      </c>
      <c r="O61" s="26">
        <f t="shared" si="123"/>
        <v>35000</v>
      </c>
      <c r="P61" s="26">
        <f t="shared" si="123"/>
        <v>131161.35</v>
      </c>
      <c r="Q61" s="26">
        <f t="shared" si="123"/>
        <v>520.25</v>
      </c>
      <c r="R61" s="26">
        <f t="shared" si="123"/>
        <v>15000</v>
      </c>
      <c r="S61" s="26">
        <f t="shared" si="123"/>
        <v>9375</v>
      </c>
      <c r="T61" s="26">
        <f t="shared" si="123"/>
        <v>0</v>
      </c>
      <c r="U61" s="26">
        <f t="shared" si="123"/>
        <v>0</v>
      </c>
      <c r="V61" s="26">
        <f t="shared" si="123"/>
        <v>0</v>
      </c>
      <c r="W61" s="26">
        <f t="shared" si="123"/>
        <v>24375</v>
      </c>
      <c r="X61" s="26">
        <f t="shared" si="123"/>
        <v>235465.09999999998</v>
      </c>
      <c r="Y61" s="26">
        <f t="shared" si="123"/>
        <v>4672831.25</v>
      </c>
      <c r="Z61" s="26">
        <f t="shared" si="123"/>
        <v>0</v>
      </c>
      <c r="AA61" s="26">
        <f t="shared" si="123"/>
        <v>0</v>
      </c>
      <c r="AB61" s="26">
        <f t="shared" si="123"/>
        <v>0</v>
      </c>
      <c r="AC61" s="26">
        <f t="shared" si="123"/>
        <v>0</v>
      </c>
      <c r="AD61" s="26">
        <f t="shared" si="123"/>
        <v>0</v>
      </c>
      <c r="AE61" s="26">
        <f t="shared" si="123"/>
        <v>0</v>
      </c>
      <c r="AF61" s="26">
        <f t="shared" si="123"/>
        <v>27854.3</v>
      </c>
      <c r="AG61" s="26">
        <f t="shared" si="123"/>
        <v>1201407.2</v>
      </c>
      <c r="AH61" s="26">
        <f t="shared" si="123"/>
        <v>294755.5</v>
      </c>
      <c r="AI61" s="26">
        <f t="shared" si="123"/>
        <v>435147.8</v>
      </c>
      <c r="AJ61" s="26">
        <f t="shared" si="123"/>
        <v>0</v>
      </c>
      <c r="AK61" s="26">
        <f t="shared" si="123"/>
        <v>0</v>
      </c>
      <c r="AL61" s="26">
        <f t="shared" si="123"/>
        <v>457466.35</v>
      </c>
      <c r="AM61" s="26">
        <f t="shared" si="123"/>
        <v>522.5</v>
      </c>
      <c r="AN61" s="26">
        <f t="shared" si="123"/>
        <v>0</v>
      </c>
      <c r="AO61" s="26">
        <f t="shared" si="123"/>
        <v>48388.8</v>
      </c>
      <c r="AP61" s="26">
        <f t="shared" si="123"/>
        <v>0</v>
      </c>
      <c r="AQ61" s="26">
        <f t="shared" si="123"/>
        <v>0</v>
      </c>
      <c r="AR61" s="26">
        <f t="shared" si="123"/>
        <v>0</v>
      </c>
      <c r="AS61" s="26">
        <f t="shared" si="123"/>
        <v>48388.8</v>
      </c>
      <c r="AT61" s="26">
        <f t="shared" si="123"/>
        <v>235465.09999999998</v>
      </c>
      <c r="AU61" s="26">
        <f t="shared" si="123"/>
        <v>2406252.05</v>
      </c>
      <c r="AV61" s="26">
        <f t="shared" si="123"/>
        <v>0</v>
      </c>
      <c r="AW61" s="26">
        <f t="shared" si="123"/>
        <v>2266579.2</v>
      </c>
      <c r="AX61" s="26">
        <f t="shared" si="123"/>
        <v>0</v>
      </c>
      <c r="AY61" s="26">
        <f t="shared" si="123"/>
        <v>114279.75</v>
      </c>
      <c r="AZ61" s="26">
        <f t="shared" si="123"/>
        <v>532388.6</v>
      </c>
      <c r="BA61" s="26">
        <f t="shared" si="123"/>
        <v>0</v>
      </c>
      <c r="BB61" s="26">
        <f t="shared" si="123"/>
        <v>0</v>
      </c>
      <c r="BC61" s="26">
        <f t="shared" si="123"/>
        <v>20000</v>
      </c>
      <c r="BD61" s="26">
        <f t="shared" si="123"/>
        <v>0</v>
      </c>
      <c r="BE61" s="26">
        <f t="shared" si="123"/>
        <v>45751.65</v>
      </c>
      <c r="BF61" s="26">
        <f t="shared" si="123"/>
        <v>598140.25</v>
      </c>
      <c r="BG61" s="26">
        <f t="shared" si="123"/>
        <v>0</v>
      </c>
      <c r="BH61" s="26">
        <f t="shared" si="123"/>
        <v>0</v>
      </c>
      <c r="BI61" s="26">
        <f t="shared" si="123"/>
        <v>0</v>
      </c>
      <c r="BJ61" s="26">
        <f t="shared" si="123"/>
        <v>0</v>
      </c>
      <c r="BK61" s="26">
        <f t="shared" si="123"/>
        <v>0</v>
      </c>
      <c r="BL61" s="26">
        <f t="shared" si="123"/>
        <v>102780</v>
      </c>
      <c r="BM61" s="26">
        <f t="shared" si="123"/>
        <v>73590.7</v>
      </c>
      <c r="BN61" s="26">
        <f t="shared" si="123"/>
        <v>0</v>
      </c>
      <c r="BO61" s="26">
        <f aca="true" t="shared" si="124" ref="BO61:CI61">BO4+BO19+BO21+BO24+BO25</f>
        <v>176370.7</v>
      </c>
      <c r="BP61" s="26">
        <f t="shared" si="124"/>
        <v>176370.7</v>
      </c>
      <c r="BQ61" s="26">
        <f t="shared" si="124"/>
        <v>0</v>
      </c>
      <c r="BR61" s="26">
        <f t="shared" si="124"/>
        <v>598140.25</v>
      </c>
      <c r="BS61" s="26">
        <f t="shared" si="124"/>
        <v>0</v>
      </c>
      <c r="BT61" s="26">
        <f t="shared" si="124"/>
        <v>16417809.48</v>
      </c>
      <c r="BU61" s="26">
        <f t="shared" si="124"/>
        <v>1750472.95</v>
      </c>
      <c r="BV61" s="26">
        <f t="shared" si="124"/>
        <v>303</v>
      </c>
      <c r="BW61" s="26">
        <f t="shared" si="124"/>
        <v>0</v>
      </c>
      <c r="BX61" s="26">
        <f t="shared" si="124"/>
        <v>18168585.43</v>
      </c>
      <c r="BY61" s="26">
        <f t="shared" si="124"/>
        <v>2343874.65</v>
      </c>
      <c r="BZ61" s="26">
        <f t="shared" si="124"/>
        <v>1668853.7999999998</v>
      </c>
      <c r="CA61" s="26">
        <f t="shared" si="124"/>
        <v>14155856.98</v>
      </c>
      <c r="CB61" s="26">
        <f t="shared" si="124"/>
        <v>18168585.43</v>
      </c>
      <c r="CC61" s="26">
        <f t="shared" si="124"/>
        <v>0</v>
      </c>
      <c r="CD61" s="26">
        <f t="shared" si="124"/>
        <v>-217353.15000000014</v>
      </c>
      <c r="CE61" s="26">
        <f t="shared" si="124"/>
        <v>-241366.95000000007</v>
      </c>
      <c r="CF61" s="26">
        <f t="shared" si="124"/>
        <v>421769.55000000005</v>
      </c>
      <c r="CG61" s="26">
        <f t="shared" si="124"/>
        <v>2121875.65</v>
      </c>
      <c r="CH61" s="26">
        <f t="shared" si="124"/>
        <v>-704248.7000000001</v>
      </c>
      <c r="CI61" s="26">
        <f t="shared" si="124"/>
        <v>1344977.35</v>
      </c>
      <c r="CJ61" s="157">
        <f t="shared" si="95"/>
        <v>-0.5153362778322904</v>
      </c>
      <c r="CK61" s="157">
        <f t="shared" si="96"/>
        <v>-0.5722721092596658</v>
      </c>
      <c r="CL61" s="157">
        <f t="shared" si="97"/>
        <v>-0.10243444284777016</v>
      </c>
      <c r="CM61" s="157">
        <f t="shared" si="98"/>
        <v>-0.11375169416737502</v>
      </c>
      <c r="CN61" s="157">
        <f t="shared" si="99"/>
        <v>-0.3318991383873037</v>
      </c>
      <c r="CO61" s="157">
        <f t="shared" si="100"/>
        <v>0.6338624744574453</v>
      </c>
      <c r="CP61" s="157">
        <f t="shared" si="101"/>
        <v>0.5393127324032772</v>
      </c>
      <c r="CQ61" s="157">
        <f t="shared" si="102"/>
        <v>0.5393127324032772</v>
      </c>
      <c r="CR61" s="26">
        <f t="shared" si="103"/>
        <v>-58.3092872905756</v>
      </c>
      <c r="CS61" s="26">
        <f t="shared" si="104"/>
        <v>14073934.83</v>
      </c>
      <c r="CT61" s="26">
        <f t="shared" si="105"/>
        <v>2623605.2</v>
      </c>
      <c r="CU61" s="26">
        <f t="shared" si="106"/>
        <v>2406252.05</v>
      </c>
      <c r="CV61" s="26">
        <f t="shared" si="107"/>
        <v>-217353.15000000037</v>
      </c>
      <c r="CW61" s="26">
        <f t="shared" si="108"/>
        <v>0</v>
      </c>
      <c r="CX61" s="26">
        <f t="shared" si="109"/>
        <v>-217353.15000000037</v>
      </c>
      <c r="CY61" s="26">
        <f t="shared" si="110"/>
        <v>-2266579.2</v>
      </c>
      <c r="CZ61" s="26">
        <f t="shared" si="111"/>
        <v>421769.55</v>
      </c>
      <c r="DA61" s="26">
        <f t="shared" si="112"/>
        <v>2049226.0499999998</v>
      </c>
      <c r="DB61" s="26">
        <f t="shared" si="113"/>
        <v>-639122.7000000004</v>
      </c>
      <c r="DC61" s="26">
        <f t="shared" si="114"/>
        <v>-2225596.75</v>
      </c>
      <c r="DD61" s="26">
        <f t="shared" si="115"/>
        <v>-2266579.2</v>
      </c>
      <c r="DE61" s="26">
        <f t="shared" si="116"/>
        <v>0</v>
      </c>
      <c r="DF61" s="26">
        <f t="shared" si="117"/>
        <v>981.2406630412048</v>
      </c>
      <c r="DG61" s="26">
        <f t="shared" si="118"/>
        <v>-49.10051593111623</v>
      </c>
      <c r="DH61" s="26">
        <f t="shared" si="119"/>
        <v>0</v>
      </c>
      <c r="DI61" s="26">
        <f t="shared" si="120"/>
        <v>29.405950637941853</v>
      </c>
      <c r="DJ61" s="26">
        <f t="shared" si="121"/>
        <v>-44.559903785818896</v>
      </c>
      <c r="DK61" s="26">
        <f t="shared" si="122"/>
        <v>12405384.030000001</v>
      </c>
    </row>
    <row r="62" spans="1:115" ht="12.75">
      <c r="A62" s="3" t="s">
        <v>232</v>
      </c>
      <c r="B62" s="69">
        <f>B9+B11+B22+B27</f>
        <v>11714</v>
      </c>
      <c r="C62" s="69">
        <f aca="true" t="shared" si="125" ref="C62:BN62">C9+C11+C22+C27</f>
        <v>41580022</v>
      </c>
      <c r="D62" s="69">
        <f>(D9+D11+D22+D27)/4</f>
        <v>3302.475</v>
      </c>
      <c r="E62" s="69">
        <f>(E9+E11+E22+E27)/4</f>
        <v>103.64</v>
      </c>
      <c r="F62" s="69">
        <f>(F9+F11+F22+F27)/4</f>
        <v>0</v>
      </c>
      <c r="G62" s="26">
        <f t="shared" si="125"/>
        <v>0</v>
      </c>
      <c r="H62" s="26">
        <f t="shared" si="125"/>
        <v>0</v>
      </c>
      <c r="I62" s="26">
        <f t="shared" si="125"/>
        <v>0</v>
      </c>
      <c r="J62" s="26">
        <f t="shared" si="125"/>
        <v>0</v>
      </c>
      <c r="K62" s="26">
        <f t="shared" si="125"/>
        <v>0</v>
      </c>
      <c r="L62" s="26">
        <f t="shared" si="125"/>
        <v>0</v>
      </c>
      <c r="M62" s="26">
        <f t="shared" si="125"/>
        <v>0</v>
      </c>
      <c r="N62" s="26">
        <f t="shared" si="125"/>
        <v>0</v>
      </c>
      <c r="O62" s="26">
        <f t="shared" si="125"/>
        <v>0</v>
      </c>
      <c r="P62" s="26">
        <f t="shared" si="125"/>
        <v>0</v>
      </c>
      <c r="Q62" s="26">
        <f t="shared" si="125"/>
        <v>0</v>
      </c>
      <c r="R62" s="26">
        <f t="shared" si="125"/>
        <v>0</v>
      </c>
      <c r="S62" s="26">
        <f t="shared" si="125"/>
        <v>0</v>
      </c>
      <c r="T62" s="26">
        <f t="shared" si="125"/>
        <v>0</v>
      </c>
      <c r="U62" s="26">
        <f t="shared" si="125"/>
        <v>0</v>
      </c>
      <c r="V62" s="26">
        <f t="shared" si="125"/>
        <v>0</v>
      </c>
      <c r="W62" s="26">
        <f t="shared" si="125"/>
        <v>0</v>
      </c>
      <c r="X62" s="26">
        <f t="shared" si="125"/>
        <v>0</v>
      </c>
      <c r="Y62" s="26">
        <f t="shared" si="125"/>
        <v>0</v>
      </c>
      <c r="Z62" s="26">
        <f t="shared" si="125"/>
        <v>0</v>
      </c>
      <c r="AA62" s="26">
        <f t="shared" si="125"/>
        <v>0</v>
      </c>
      <c r="AB62" s="26">
        <f t="shared" si="125"/>
        <v>0</v>
      </c>
      <c r="AC62" s="26">
        <f t="shared" si="125"/>
        <v>0</v>
      </c>
      <c r="AD62" s="26">
        <f t="shared" si="125"/>
        <v>0</v>
      </c>
      <c r="AE62" s="26">
        <f t="shared" si="125"/>
        <v>0</v>
      </c>
      <c r="AF62" s="26">
        <f t="shared" si="125"/>
        <v>0</v>
      </c>
      <c r="AG62" s="26">
        <f t="shared" si="125"/>
        <v>0</v>
      </c>
      <c r="AH62" s="26">
        <f t="shared" si="125"/>
        <v>0</v>
      </c>
      <c r="AI62" s="26">
        <f t="shared" si="125"/>
        <v>0</v>
      </c>
      <c r="AJ62" s="26">
        <f t="shared" si="125"/>
        <v>0</v>
      </c>
      <c r="AK62" s="26">
        <f t="shared" si="125"/>
        <v>0</v>
      </c>
      <c r="AL62" s="26">
        <f t="shared" si="125"/>
        <v>0</v>
      </c>
      <c r="AM62" s="26">
        <f t="shared" si="125"/>
        <v>0</v>
      </c>
      <c r="AN62" s="26">
        <f t="shared" si="125"/>
        <v>0</v>
      </c>
      <c r="AO62" s="26">
        <f t="shared" si="125"/>
        <v>0</v>
      </c>
      <c r="AP62" s="26">
        <f t="shared" si="125"/>
        <v>0</v>
      </c>
      <c r="AQ62" s="26">
        <f t="shared" si="125"/>
        <v>0</v>
      </c>
      <c r="AR62" s="26">
        <f t="shared" si="125"/>
        <v>0</v>
      </c>
      <c r="AS62" s="26">
        <f t="shared" si="125"/>
        <v>0</v>
      </c>
      <c r="AT62" s="26">
        <f t="shared" si="125"/>
        <v>0</v>
      </c>
      <c r="AU62" s="26">
        <f t="shared" si="125"/>
        <v>0</v>
      </c>
      <c r="AV62" s="26">
        <f t="shared" si="125"/>
        <v>0</v>
      </c>
      <c r="AW62" s="26">
        <f t="shared" si="125"/>
        <v>0</v>
      </c>
      <c r="AX62" s="26">
        <f t="shared" si="125"/>
        <v>0</v>
      </c>
      <c r="AY62" s="26">
        <f t="shared" si="125"/>
        <v>0</v>
      </c>
      <c r="AZ62" s="26">
        <f t="shared" si="125"/>
        <v>0</v>
      </c>
      <c r="BA62" s="26">
        <f t="shared" si="125"/>
        <v>0</v>
      </c>
      <c r="BB62" s="26">
        <f t="shared" si="125"/>
        <v>0</v>
      </c>
      <c r="BC62" s="26">
        <f t="shared" si="125"/>
        <v>0</v>
      </c>
      <c r="BD62" s="26">
        <f t="shared" si="125"/>
        <v>0</v>
      </c>
      <c r="BE62" s="26">
        <f t="shared" si="125"/>
        <v>0</v>
      </c>
      <c r="BF62" s="26">
        <f t="shared" si="125"/>
        <v>0</v>
      </c>
      <c r="BG62" s="26">
        <f t="shared" si="125"/>
        <v>0</v>
      </c>
      <c r="BH62" s="26">
        <f t="shared" si="125"/>
        <v>0</v>
      </c>
      <c r="BI62" s="26">
        <f t="shared" si="125"/>
        <v>0</v>
      </c>
      <c r="BJ62" s="26">
        <f t="shared" si="125"/>
        <v>0</v>
      </c>
      <c r="BK62" s="26">
        <f t="shared" si="125"/>
        <v>0</v>
      </c>
      <c r="BL62" s="26">
        <f t="shared" si="125"/>
        <v>0</v>
      </c>
      <c r="BM62" s="26">
        <f t="shared" si="125"/>
        <v>0</v>
      </c>
      <c r="BN62" s="26">
        <f t="shared" si="125"/>
        <v>0</v>
      </c>
      <c r="BO62" s="26">
        <f aca="true" t="shared" si="126" ref="BO62:CI62">BO9+BO11+BO22+BO27</f>
        <v>0</v>
      </c>
      <c r="BP62" s="26">
        <f t="shared" si="126"/>
        <v>0</v>
      </c>
      <c r="BQ62" s="26">
        <f t="shared" si="126"/>
        <v>0</v>
      </c>
      <c r="BR62" s="26">
        <f t="shared" si="126"/>
        <v>0</v>
      </c>
      <c r="BS62" s="26">
        <f t="shared" si="126"/>
        <v>0</v>
      </c>
      <c r="BT62" s="26">
        <f t="shared" si="126"/>
        <v>0</v>
      </c>
      <c r="BU62" s="26">
        <f t="shared" si="126"/>
        <v>0</v>
      </c>
      <c r="BV62" s="26">
        <f t="shared" si="126"/>
        <v>0</v>
      </c>
      <c r="BW62" s="26">
        <f t="shared" si="126"/>
        <v>0</v>
      </c>
      <c r="BX62" s="26">
        <f t="shared" si="126"/>
        <v>0</v>
      </c>
      <c r="BY62" s="26">
        <f t="shared" si="126"/>
        <v>0</v>
      </c>
      <c r="BZ62" s="26">
        <f t="shared" si="126"/>
        <v>0</v>
      </c>
      <c r="CA62" s="26">
        <f t="shared" si="126"/>
        <v>0</v>
      </c>
      <c r="CB62" s="26">
        <f t="shared" si="126"/>
        <v>0</v>
      </c>
      <c r="CC62" s="26">
        <f t="shared" si="126"/>
        <v>0</v>
      </c>
      <c r="CD62" s="26">
        <f t="shared" si="126"/>
        <v>0</v>
      </c>
      <c r="CE62" s="26">
        <f t="shared" si="126"/>
        <v>0</v>
      </c>
      <c r="CF62" s="26">
        <f t="shared" si="126"/>
        <v>0</v>
      </c>
      <c r="CG62" s="26">
        <f t="shared" si="126"/>
        <v>0</v>
      </c>
      <c r="CH62" s="26">
        <f t="shared" si="126"/>
        <v>0</v>
      </c>
      <c r="CI62" s="26">
        <f t="shared" si="126"/>
        <v>0</v>
      </c>
      <c r="CJ62" s="157" t="e">
        <f t="shared" si="95"/>
        <v>#DIV/0!</v>
      </c>
      <c r="CK62" s="157" t="e">
        <f t="shared" si="96"/>
        <v>#DIV/0!</v>
      </c>
      <c r="CL62" s="157" t="e">
        <f t="shared" si="97"/>
        <v>#DIV/0!</v>
      </c>
      <c r="CM62" s="157" t="e">
        <f t="shared" si="98"/>
        <v>#DIV/0!</v>
      </c>
      <c r="CN62" s="157" t="e">
        <f t="shared" si="99"/>
        <v>#DIV/0!</v>
      </c>
      <c r="CO62" s="157" t="e">
        <f t="shared" si="100"/>
        <v>#DIV/0!</v>
      </c>
      <c r="CP62" s="157" t="e">
        <f t="shared" si="101"/>
        <v>#DIV/0!</v>
      </c>
      <c r="CQ62" s="157" t="e">
        <f t="shared" si="102"/>
        <v>#DIV/0!</v>
      </c>
      <c r="CR62" s="26" t="e">
        <f t="shared" si="103"/>
        <v>#DIV/0!</v>
      </c>
      <c r="CS62" s="26">
        <f t="shared" si="104"/>
        <v>0</v>
      </c>
      <c r="CT62" s="26">
        <f t="shared" si="105"/>
        <v>0</v>
      </c>
      <c r="CU62" s="26">
        <f t="shared" si="106"/>
        <v>0</v>
      </c>
      <c r="CV62" s="26">
        <f t="shared" si="107"/>
        <v>0</v>
      </c>
      <c r="CW62" s="26">
        <f t="shared" si="108"/>
        <v>0</v>
      </c>
      <c r="CX62" s="26">
        <f t="shared" si="109"/>
        <v>0</v>
      </c>
      <c r="CY62" s="26">
        <f t="shared" si="110"/>
        <v>0</v>
      </c>
      <c r="CZ62" s="26">
        <f t="shared" si="111"/>
        <v>0</v>
      </c>
      <c r="DA62" s="26">
        <f t="shared" si="112"/>
        <v>0</v>
      </c>
      <c r="DB62" s="26">
        <f t="shared" si="113"/>
        <v>0</v>
      </c>
      <c r="DC62" s="26">
        <f t="shared" si="114"/>
        <v>0</v>
      </c>
      <c r="DD62" s="26">
        <f t="shared" si="115"/>
        <v>0</v>
      </c>
      <c r="DE62" s="26">
        <f t="shared" si="116"/>
        <v>0</v>
      </c>
      <c r="DF62" s="26">
        <f t="shared" si="117"/>
        <v>0</v>
      </c>
      <c r="DG62" s="26">
        <f t="shared" si="118"/>
        <v>0</v>
      </c>
      <c r="DH62" s="26">
        <f t="shared" si="119"/>
        <v>0</v>
      </c>
      <c r="DI62" s="26">
        <f t="shared" si="120"/>
        <v>0</v>
      </c>
      <c r="DJ62" s="26">
        <f t="shared" si="121"/>
        <v>0</v>
      </c>
      <c r="DK62" s="26">
        <f t="shared" si="122"/>
        <v>0</v>
      </c>
    </row>
    <row r="63" spans="1:115" ht="12.75">
      <c r="A63" s="3" t="s">
        <v>233</v>
      </c>
      <c r="B63" s="69">
        <f>B7+B8+B17</f>
        <v>1774</v>
      </c>
      <c r="C63" s="69">
        <f aca="true" t="shared" si="127" ref="C63:BN63">C7+C8+C17</f>
        <v>4251707</v>
      </c>
      <c r="D63" s="69">
        <f>(D7+D8+D17)/3</f>
        <v>2410.3866666666668</v>
      </c>
      <c r="E63" s="69">
        <f>(E7+E8+E17)/3</f>
        <v>75.64333333333333</v>
      </c>
      <c r="F63" s="69">
        <f>(F7+F8+F17)/3</f>
        <v>0</v>
      </c>
      <c r="G63" s="26">
        <f t="shared" si="127"/>
        <v>0</v>
      </c>
      <c r="H63" s="26">
        <f t="shared" si="127"/>
        <v>0</v>
      </c>
      <c r="I63" s="26">
        <f t="shared" si="127"/>
        <v>0</v>
      </c>
      <c r="J63" s="26">
        <f t="shared" si="127"/>
        <v>0</v>
      </c>
      <c r="K63" s="26">
        <f t="shared" si="127"/>
        <v>0</v>
      </c>
      <c r="L63" s="26">
        <f t="shared" si="127"/>
        <v>0</v>
      </c>
      <c r="M63" s="26">
        <f t="shared" si="127"/>
        <v>0</v>
      </c>
      <c r="N63" s="26">
        <f t="shared" si="127"/>
        <v>0</v>
      </c>
      <c r="O63" s="26">
        <f t="shared" si="127"/>
        <v>0</v>
      </c>
      <c r="P63" s="26">
        <f t="shared" si="127"/>
        <v>0</v>
      </c>
      <c r="Q63" s="26">
        <f t="shared" si="127"/>
        <v>0</v>
      </c>
      <c r="R63" s="26">
        <f t="shared" si="127"/>
        <v>0</v>
      </c>
      <c r="S63" s="26">
        <f t="shared" si="127"/>
        <v>0</v>
      </c>
      <c r="T63" s="26">
        <f t="shared" si="127"/>
        <v>0</v>
      </c>
      <c r="U63" s="26">
        <f t="shared" si="127"/>
        <v>0</v>
      </c>
      <c r="V63" s="26">
        <f t="shared" si="127"/>
        <v>0</v>
      </c>
      <c r="W63" s="26">
        <f t="shared" si="127"/>
        <v>0</v>
      </c>
      <c r="X63" s="26">
        <f t="shared" si="127"/>
        <v>0</v>
      </c>
      <c r="Y63" s="26">
        <f t="shared" si="127"/>
        <v>0</v>
      </c>
      <c r="Z63" s="26">
        <f t="shared" si="127"/>
        <v>0</v>
      </c>
      <c r="AA63" s="26">
        <f t="shared" si="127"/>
        <v>0</v>
      </c>
      <c r="AB63" s="26">
        <f t="shared" si="127"/>
        <v>0</v>
      </c>
      <c r="AC63" s="26">
        <f t="shared" si="127"/>
        <v>0</v>
      </c>
      <c r="AD63" s="26">
        <f t="shared" si="127"/>
        <v>0</v>
      </c>
      <c r="AE63" s="26">
        <f t="shared" si="127"/>
        <v>0</v>
      </c>
      <c r="AF63" s="26">
        <f t="shared" si="127"/>
        <v>0</v>
      </c>
      <c r="AG63" s="26">
        <f t="shared" si="127"/>
        <v>0</v>
      </c>
      <c r="AH63" s="26">
        <f t="shared" si="127"/>
        <v>0</v>
      </c>
      <c r="AI63" s="26">
        <f t="shared" si="127"/>
        <v>0</v>
      </c>
      <c r="AJ63" s="26">
        <f t="shared" si="127"/>
        <v>0</v>
      </c>
      <c r="AK63" s="26">
        <f t="shared" si="127"/>
        <v>0</v>
      </c>
      <c r="AL63" s="26">
        <f t="shared" si="127"/>
        <v>0</v>
      </c>
      <c r="AM63" s="26">
        <f t="shared" si="127"/>
        <v>0</v>
      </c>
      <c r="AN63" s="26">
        <f t="shared" si="127"/>
        <v>0</v>
      </c>
      <c r="AO63" s="26">
        <f t="shared" si="127"/>
        <v>0</v>
      </c>
      <c r="AP63" s="26">
        <f t="shared" si="127"/>
        <v>0</v>
      </c>
      <c r="AQ63" s="26">
        <f t="shared" si="127"/>
        <v>0</v>
      </c>
      <c r="AR63" s="26">
        <f t="shared" si="127"/>
        <v>0</v>
      </c>
      <c r="AS63" s="26">
        <f t="shared" si="127"/>
        <v>0</v>
      </c>
      <c r="AT63" s="26">
        <f t="shared" si="127"/>
        <v>0</v>
      </c>
      <c r="AU63" s="26">
        <f t="shared" si="127"/>
        <v>0</v>
      </c>
      <c r="AV63" s="26">
        <f t="shared" si="127"/>
        <v>0</v>
      </c>
      <c r="AW63" s="26">
        <f t="shared" si="127"/>
        <v>0</v>
      </c>
      <c r="AX63" s="26">
        <f t="shared" si="127"/>
        <v>0</v>
      </c>
      <c r="AY63" s="26">
        <f t="shared" si="127"/>
        <v>0</v>
      </c>
      <c r="AZ63" s="26">
        <f t="shared" si="127"/>
        <v>0</v>
      </c>
      <c r="BA63" s="26">
        <f t="shared" si="127"/>
        <v>0</v>
      </c>
      <c r="BB63" s="26">
        <f t="shared" si="127"/>
        <v>0</v>
      </c>
      <c r="BC63" s="26">
        <f t="shared" si="127"/>
        <v>0</v>
      </c>
      <c r="BD63" s="26">
        <f t="shared" si="127"/>
        <v>0</v>
      </c>
      <c r="BE63" s="26">
        <f t="shared" si="127"/>
        <v>0</v>
      </c>
      <c r="BF63" s="26">
        <f t="shared" si="127"/>
        <v>0</v>
      </c>
      <c r="BG63" s="26">
        <f t="shared" si="127"/>
        <v>0</v>
      </c>
      <c r="BH63" s="26">
        <f t="shared" si="127"/>
        <v>0</v>
      </c>
      <c r="BI63" s="26">
        <f t="shared" si="127"/>
        <v>0</v>
      </c>
      <c r="BJ63" s="26">
        <f t="shared" si="127"/>
        <v>0</v>
      </c>
      <c r="BK63" s="26">
        <f t="shared" si="127"/>
        <v>0</v>
      </c>
      <c r="BL63" s="26">
        <f t="shared" si="127"/>
        <v>0</v>
      </c>
      <c r="BM63" s="26">
        <f t="shared" si="127"/>
        <v>0</v>
      </c>
      <c r="BN63" s="26">
        <f t="shared" si="127"/>
        <v>0</v>
      </c>
      <c r="BO63" s="26">
        <f aca="true" t="shared" si="128" ref="BO63:CI63">BO7+BO8+BO17</f>
        <v>0</v>
      </c>
      <c r="BP63" s="26">
        <f t="shared" si="128"/>
        <v>0</v>
      </c>
      <c r="BQ63" s="26">
        <f t="shared" si="128"/>
        <v>0</v>
      </c>
      <c r="BR63" s="26">
        <f t="shared" si="128"/>
        <v>0</v>
      </c>
      <c r="BS63" s="26">
        <f t="shared" si="128"/>
        <v>0</v>
      </c>
      <c r="BT63" s="26">
        <f t="shared" si="128"/>
        <v>0</v>
      </c>
      <c r="BU63" s="26">
        <f t="shared" si="128"/>
        <v>0</v>
      </c>
      <c r="BV63" s="26">
        <f t="shared" si="128"/>
        <v>0</v>
      </c>
      <c r="BW63" s="26">
        <f t="shared" si="128"/>
        <v>0</v>
      </c>
      <c r="BX63" s="26">
        <f t="shared" si="128"/>
        <v>0</v>
      </c>
      <c r="BY63" s="26">
        <f t="shared" si="128"/>
        <v>0</v>
      </c>
      <c r="BZ63" s="26">
        <f t="shared" si="128"/>
        <v>0</v>
      </c>
      <c r="CA63" s="26">
        <f t="shared" si="128"/>
        <v>0</v>
      </c>
      <c r="CB63" s="26">
        <f t="shared" si="128"/>
        <v>0</v>
      </c>
      <c r="CC63" s="26">
        <f t="shared" si="128"/>
        <v>0</v>
      </c>
      <c r="CD63" s="26">
        <f t="shared" si="128"/>
        <v>0</v>
      </c>
      <c r="CE63" s="26">
        <f t="shared" si="128"/>
        <v>0</v>
      </c>
      <c r="CF63" s="26">
        <f t="shared" si="128"/>
        <v>0</v>
      </c>
      <c r="CG63" s="26">
        <f t="shared" si="128"/>
        <v>0</v>
      </c>
      <c r="CH63" s="26">
        <f t="shared" si="128"/>
        <v>0</v>
      </c>
      <c r="CI63" s="26">
        <f t="shared" si="128"/>
        <v>0</v>
      </c>
      <c r="CJ63" s="157" t="e">
        <f t="shared" si="95"/>
        <v>#DIV/0!</v>
      </c>
      <c r="CK63" s="157" t="e">
        <f t="shared" si="96"/>
        <v>#DIV/0!</v>
      </c>
      <c r="CL63" s="157" t="e">
        <f t="shared" si="97"/>
        <v>#DIV/0!</v>
      </c>
      <c r="CM63" s="157" t="e">
        <f t="shared" si="98"/>
        <v>#DIV/0!</v>
      </c>
      <c r="CN63" s="157" t="e">
        <f t="shared" si="99"/>
        <v>#DIV/0!</v>
      </c>
      <c r="CO63" s="157" t="e">
        <f t="shared" si="100"/>
        <v>#DIV/0!</v>
      </c>
      <c r="CP63" s="157" t="e">
        <f t="shared" si="101"/>
        <v>#DIV/0!</v>
      </c>
      <c r="CQ63" s="157" t="e">
        <f t="shared" si="102"/>
        <v>#DIV/0!</v>
      </c>
      <c r="CR63" s="26" t="e">
        <f t="shared" si="103"/>
        <v>#DIV/0!</v>
      </c>
      <c r="CS63" s="26">
        <f t="shared" si="104"/>
        <v>0</v>
      </c>
      <c r="CT63" s="26">
        <f t="shared" si="105"/>
        <v>0</v>
      </c>
      <c r="CU63" s="26">
        <f t="shared" si="106"/>
        <v>0</v>
      </c>
      <c r="CV63" s="26">
        <f t="shared" si="107"/>
        <v>0</v>
      </c>
      <c r="CW63" s="26">
        <f t="shared" si="108"/>
        <v>0</v>
      </c>
      <c r="CX63" s="26">
        <f t="shared" si="109"/>
        <v>0</v>
      </c>
      <c r="CY63" s="26">
        <f t="shared" si="110"/>
        <v>0</v>
      </c>
      <c r="CZ63" s="26">
        <f t="shared" si="111"/>
        <v>0</v>
      </c>
      <c r="DA63" s="26">
        <f t="shared" si="112"/>
        <v>0</v>
      </c>
      <c r="DB63" s="26">
        <f t="shared" si="113"/>
        <v>0</v>
      </c>
      <c r="DC63" s="26">
        <f t="shared" si="114"/>
        <v>0</v>
      </c>
      <c r="DD63" s="26">
        <f t="shared" si="115"/>
        <v>0</v>
      </c>
      <c r="DE63" s="26">
        <f t="shared" si="116"/>
        <v>0</v>
      </c>
      <c r="DF63" s="26">
        <f t="shared" si="117"/>
        <v>0</v>
      </c>
      <c r="DG63" s="26">
        <f t="shared" si="118"/>
        <v>0</v>
      </c>
      <c r="DH63" s="26">
        <f t="shared" si="119"/>
        <v>0</v>
      </c>
      <c r="DI63" s="26">
        <f t="shared" si="120"/>
        <v>0</v>
      </c>
      <c r="DJ63" s="26">
        <f t="shared" si="121"/>
        <v>0</v>
      </c>
      <c r="DK63" s="26">
        <f t="shared" si="122"/>
        <v>0</v>
      </c>
    </row>
    <row r="64" spans="1:115" ht="12.75">
      <c r="A64" s="3" t="s">
        <v>234</v>
      </c>
      <c r="B64" s="69">
        <f>B3+B5+B6+B12+B13+B14+B15+B16+B18+B23+B28+B29+B30+B31</f>
        <v>8725</v>
      </c>
      <c r="C64" s="69">
        <f>C3+C5+C6+C12+C13+C14+C15+C16+C18+C23+C28+C29+C30+C31</f>
        <v>27566765</v>
      </c>
      <c r="D64" s="69">
        <f>(D3+D5+D6+D12+D13+D14+D15+D16+D18+D23+D28+D29+D30+D31)/14</f>
        <v>2790.715714285714</v>
      </c>
      <c r="E64" s="69">
        <f>(E3+E5+E6+E12+E13+E14+E15+E16+E18+E23+E28+E29+E30+E31)/14</f>
        <v>87.58071428571428</v>
      </c>
      <c r="F64" s="69">
        <f>(F3+F5+F6+F12+F13+F14+F15+F16+F18+F23+F28+F29+F30+F31)/14</f>
        <v>0</v>
      </c>
      <c r="G64" s="26">
        <f>G3+G5+G6+G12+G13+G14+G15+G16+G18+G23+G28+G29+G30+G31</f>
        <v>886678.6</v>
      </c>
      <c r="H64" s="26">
        <f aca="true" t="shared" si="129" ref="H64:BS64">H3+H5+H6+H12+H13+H14+H15+H16+H18+H23+H28+H29+H30+H31</f>
        <v>418228.54000000004</v>
      </c>
      <c r="I64" s="26">
        <f t="shared" si="129"/>
        <v>12916.05</v>
      </c>
      <c r="J64" s="26">
        <f t="shared" si="129"/>
        <v>300024</v>
      </c>
      <c r="K64" s="26">
        <f t="shared" si="129"/>
        <v>71280.65</v>
      </c>
      <c r="L64" s="26">
        <f t="shared" si="129"/>
        <v>280074.8</v>
      </c>
      <c r="M64" s="26">
        <f t="shared" si="129"/>
        <v>351355.44999999995</v>
      </c>
      <c r="N64" s="26">
        <f t="shared" si="129"/>
        <v>17831.1</v>
      </c>
      <c r="O64" s="26">
        <f t="shared" si="129"/>
        <v>654.8</v>
      </c>
      <c r="P64" s="26">
        <f t="shared" si="129"/>
        <v>23292</v>
      </c>
      <c r="Q64" s="26">
        <f t="shared" si="129"/>
        <v>0</v>
      </c>
      <c r="R64" s="26">
        <f t="shared" si="129"/>
        <v>0</v>
      </c>
      <c r="S64" s="26">
        <f t="shared" si="129"/>
        <v>0</v>
      </c>
      <c r="T64" s="26">
        <f t="shared" si="129"/>
        <v>0</v>
      </c>
      <c r="U64" s="26">
        <f t="shared" si="129"/>
        <v>0</v>
      </c>
      <c r="V64" s="26">
        <f t="shared" si="129"/>
        <v>0</v>
      </c>
      <c r="W64" s="26">
        <f t="shared" si="129"/>
        <v>0</v>
      </c>
      <c r="X64" s="26">
        <f t="shared" si="129"/>
        <v>361390.10000000003</v>
      </c>
      <c r="Y64" s="26">
        <f t="shared" si="129"/>
        <v>2372370.6399999997</v>
      </c>
      <c r="Z64" s="26">
        <f t="shared" si="129"/>
        <v>0</v>
      </c>
      <c r="AA64" s="26">
        <f t="shared" si="129"/>
        <v>0</v>
      </c>
      <c r="AB64" s="26">
        <f t="shared" si="129"/>
        <v>0</v>
      </c>
      <c r="AC64" s="26">
        <f t="shared" si="129"/>
        <v>0</v>
      </c>
      <c r="AD64" s="26">
        <f t="shared" si="129"/>
        <v>0</v>
      </c>
      <c r="AE64" s="26">
        <f t="shared" si="129"/>
        <v>0</v>
      </c>
      <c r="AF64" s="26">
        <f t="shared" si="129"/>
        <v>1010223.6000000001</v>
      </c>
      <c r="AG64" s="26">
        <f t="shared" si="129"/>
        <v>228015.1</v>
      </c>
      <c r="AH64" s="26">
        <f t="shared" si="129"/>
        <v>0</v>
      </c>
      <c r="AI64" s="26">
        <f t="shared" si="129"/>
        <v>614631.65</v>
      </c>
      <c r="AJ64" s="26">
        <f t="shared" si="129"/>
        <v>0</v>
      </c>
      <c r="AK64" s="26">
        <f t="shared" si="129"/>
        <v>27355.1</v>
      </c>
      <c r="AL64" s="26">
        <f t="shared" si="129"/>
        <v>269540.48</v>
      </c>
      <c r="AM64" s="26">
        <f t="shared" si="129"/>
        <v>0</v>
      </c>
      <c r="AN64" s="26">
        <f t="shared" si="129"/>
        <v>0</v>
      </c>
      <c r="AO64" s="26">
        <f t="shared" si="129"/>
        <v>0</v>
      </c>
      <c r="AP64" s="26">
        <f t="shared" si="129"/>
        <v>0</v>
      </c>
      <c r="AQ64" s="26">
        <f t="shared" si="129"/>
        <v>0</v>
      </c>
      <c r="AR64" s="26">
        <f t="shared" si="129"/>
        <v>0</v>
      </c>
      <c r="AS64" s="26">
        <f t="shared" si="129"/>
        <v>0</v>
      </c>
      <c r="AT64" s="26">
        <f t="shared" si="129"/>
        <v>361390.10000000003</v>
      </c>
      <c r="AU64" s="26">
        <f t="shared" si="129"/>
        <v>2511156.0300000003</v>
      </c>
      <c r="AV64" s="26">
        <f t="shared" si="129"/>
        <v>368586.64</v>
      </c>
      <c r="AW64" s="26">
        <f t="shared" si="129"/>
        <v>229801.25</v>
      </c>
      <c r="AX64" s="26">
        <f t="shared" si="129"/>
        <v>-5.820766091346741E-10</v>
      </c>
      <c r="AY64" s="26">
        <f t="shared" si="129"/>
        <v>33409.5</v>
      </c>
      <c r="AZ64" s="26">
        <f t="shared" si="129"/>
        <v>454439.65</v>
      </c>
      <c r="BA64" s="26">
        <f t="shared" si="129"/>
        <v>15016.5</v>
      </c>
      <c r="BB64" s="26">
        <f t="shared" si="129"/>
        <v>0</v>
      </c>
      <c r="BC64" s="26">
        <f t="shared" si="129"/>
        <v>54024</v>
      </c>
      <c r="BD64" s="26">
        <f t="shared" si="129"/>
        <v>0</v>
      </c>
      <c r="BE64" s="26">
        <f t="shared" si="129"/>
        <v>0</v>
      </c>
      <c r="BF64" s="26">
        <f t="shared" si="129"/>
        <v>523480.15</v>
      </c>
      <c r="BG64" s="26">
        <f t="shared" si="129"/>
        <v>23011</v>
      </c>
      <c r="BH64" s="26">
        <f t="shared" si="129"/>
        <v>0</v>
      </c>
      <c r="BI64" s="26">
        <f t="shared" si="129"/>
        <v>0</v>
      </c>
      <c r="BJ64" s="26">
        <f t="shared" si="129"/>
        <v>0</v>
      </c>
      <c r="BK64" s="26">
        <f t="shared" si="129"/>
        <v>86000</v>
      </c>
      <c r="BL64" s="26">
        <f t="shared" si="129"/>
        <v>0</v>
      </c>
      <c r="BM64" s="26">
        <f t="shared" si="129"/>
        <v>85000</v>
      </c>
      <c r="BN64" s="26">
        <f t="shared" si="129"/>
        <v>0</v>
      </c>
      <c r="BO64" s="26">
        <f t="shared" si="129"/>
        <v>194011</v>
      </c>
      <c r="BP64" s="26">
        <f t="shared" si="129"/>
        <v>105578.5</v>
      </c>
      <c r="BQ64" s="26">
        <f t="shared" si="129"/>
        <v>86000</v>
      </c>
      <c r="BR64" s="26">
        <f t="shared" si="129"/>
        <v>521047.65</v>
      </c>
      <c r="BS64" s="26">
        <f t="shared" si="129"/>
        <v>0</v>
      </c>
      <c r="BT64" s="26">
        <f aca="true" t="shared" si="130" ref="BT64:CI64">BT3+BT5+BT6+BT12+BT13+BT14+BT15+BT16+BT18+BT23+BT28+BT29+BT30+BT31</f>
        <v>6309206.149999999</v>
      </c>
      <c r="BU64" s="26">
        <f t="shared" si="130"/>
        <v>250303</v>
      </c>
      <c r="BV64" s="26">
        <f t="shared" si="130"/>
        <v>0</v>
      </c>
      <c r="BW64" s="26">
        <f t="shared" si="130"/>
        <v>0</v>
      </c>
      <c r="BX64" s="26">
        <f t="shared" si="130"/>
        <v>6559509.149999999</v>
      </c>
      <c r="BY64" s="26">
        <f t="shared" si="130"/>
        <v>245151.47</v>
      </c>
      <c r="BZ64" s="26">
        <f t="shared" si="130"/>
        <v>851285.05</v>
      </c>
      <c r="CA64" s="26">
        <f t="shared" si="130"/>
        <v>5463072.630000001</v>
      </c>
      <c r="CB64" s="26">
        <f t="shared" si="130"/>
        <v>6559509.15</v>
      </c>
      <c r="CC64" s="26">
        <f t="shared" si="130"/>
        <v>0</v>
      </c>
      <c r="CD64" s="26">
        <f t="shared" si="130"/>
        <v>490140.83999999997</v>
      </c>
      <c r="CE64" s="26">
        <f t="shared" si="130"/>
        <v>490140.83999999997</v>
      </c>
      <c r="CF64" s="26">
        <f t="shared" si="130"/>
        <v>415469.15</v>
      </c>
      <c r="CG64" s="26">
        <f t="shared" si="130"/>
        <v>2149765.93</v>
      </c>
      <c r="CH64" s="26">
        <f t="shared" si="130"/>
        <v>-95689.55000000002</v>
      </c>
      <c r="CI64" s="26">
        <f t="shared" si="130"/>
        <v>-24408.900000000023</v>
      </c>
      <c r="CJ64" s="157">
        <f t="shared" si="95"/>
        <v>1.1797286031947256</v>
      </c>
      <c r="CK64" s="157">
        <f t="shared" si="96"/>
        <v>1.1797286031947256</v>
      </c>
      <c r="CL64" s="157">
        <f t="shared" si="97"/>
        <v>0.2279973057345829</v>
      </c>
      <c r="CM64" s="157">
        <f t="shared" si="98"/>
        <v>0.2279973057345829</v>
      </c>
      <c r="CN64" s="157">
        <f t="shared" si="99"/>
        <v>-0.04451161341086097</v>
      </c>
      <c r="CO64" s="157">
        <f t="shared" si="100"/>
        <v>-0.01135421287470121</v>
      </c>
      <c r="CP64" s="157">
        <f t="shared" si="101"/>
        <v>0.583978252112972</v>
      </c>
      <c r="CQ64" s="157">
        <f t="shared" si="102"/>
        <v>0.11847361239587012</v>
      </c>
      <c r="CR64" s="26">
        <f t="shared" si="103"/>
        <v>12.372065710745508</v>
      </c>
      <c r="CS64" s="26">
        <f t="shared" si="104"/>
        <v>6064054.68</v>
      </c>
      <c r="CT64" s="26">
        <f t="shared" si="105"/>
        <v>2021015.1899999997</v>
      </c>
      <c r="CU64" s="26">
        <f t="shared" si="106"/>
        <v>2511156.0300000003</v>
      </c>
      <c r="CV64" s="26">
        <f t="shared" si="107"/>
        <v>490140.84000000055</v>
      </c>
      <c r="CW64" s="26">
        <f t="shared" si="108"/>
        <v>0</v>
      </c>
      <c r="CX64" s="26">
        <f t="shared" si="109"/>
        <v>490140.84000000055</v>
      </c>
      <c r="CY64" s="26">
        <f t="shared" si="110"/>
        <v>138785.39000000054</v>
      </c>
      <c r="CZ64" s="26">
        <f t="shared" si="111"/>
        <v>415469.15</v>
      </c>
      <c r="DA64" s="26">
        <f t="shared" si="112"/>
        <v>351355.44999999995</v>
      </c>
      <c r="DB64" s="26">
        <f t="shared" si="113"/>
        <v>74671.69000000047</v>
      </c>
      <c r="DC64" s="26">
        <f t="shared" si="114"/>
        <v>-456933.94999999995</v>
      </c>
      <c r="DD64" s="26">
        <f t="shared" si="115"/>
        <v>138785.39000000054</v>
      </c>
      <c r="DE64" s="26">
        <f t="shared" si="116"/>
        <v>0</v>
      </c>
      <c r="DF64" s="26">
        <f t="shared" si="117"/>
        <v>695.020593696275</v>
      </c>
      <c r="DG64" s="26">
        <f t="shared" si="118"/>
        <v>-10.967283667621778</v>
      </c>
      <c r="DH64" s="26">
        <f t="shared" si="119"/>
        <v>0</v>
      </c>
      <c r="DI64" s="26">
        <f t="shared" si="120"/>
        <v>47.618240687679084</v>
      </c>
      <c r="DJ64" s="26">
        <f t="shared" si="121"/>
        <v>8.558359885386873</v>
      </c>
      <c r="DK64" s="26">
        <f t="shared" si="122"/>
        <v>5212769.630000001</v>
      </c>
    </row>
    <row r="65" spans="1:115" ht="12.75">
      <c r="A65" s="3" t="s">
        <v>226</v>
      </c>
      <c r="B65" s="69">
        <f>SUM(B60:B64)</f>
        <v>37966</v>
      </c>
      <c r="C65" s="69">
        <f aca="true" t="shared" si="131" ref="C65:BN65">SUM(C60:C64)</f>
        <v>120978291</v>
      </c>
      <c r="D65" s="69">
        <f>MEDIAN(D60:D64)</f>
        <v>2790.715714285714</v>
      </c>
      <c r="E65" s="69">
        <f>MEDIAN(E60:E64)</f>
        <v>87.58071428571428</v>
      </c>
      <c r="F65" s="69">
        <f>MEDIAN(F60:F64)</f>
        <v>0</v>
      </c>
      <c r="G65" s="26">
        <f t="shared" si="131"/>
        <v>1719893.75</v>
      </c>
      <c r="H65" s="26">
        <f t="shared" si="131"/>
        <v>1340112.8900000001</v>
      </c>
      <c r="I65" s="26">
        <f t="shared" si="131"/>
        <v>101039.3</v>
      </c>
      <c r="J65" s="26">
        <f t="shared" si="131"/>
        <v>653884.75</v>
      </c>
      <c r="K65" s="26">
        <f t="shared" si="131"/>
        <v>2120506.6999999997</v>
      </c>
      <c r="L65" s="26">
        <f t="shared" si="131"/>
        <v>280074.8</v>
      </c>
      <c r="M65" s="26">
        <f t="shared" si="131"/>
        <v>2400581.5</v>
      </c>
      <c r="N65" s="26">
        <f t="shared" si="131"/>
        <v>17831.1</v>
      </c>
      <c r="O65" s="26">
        <f t="shared" si="131"/>
        <v>35654.8</v>
      </c>
      <c r="P65" s="26">
        <f t="shared" si="131"/>
        <v>154453.35</v>
      </c>
      <c r="Q65" s="26">
        <f t="shared" si="131"/>
        <v>520.25</v>
      </c>
      <c r="R65" s="26">
        <f t="shared" si="131"/>
        <v>15000</v>
      </c>
      <c r="S65" s="26">
        <f t="shared" si="131"/>
        <v>9375</v>
      </c>
      <c r="T65" s="26">
        <f t="shared" si="131"/>
        <v>0</v>
      </c>
      <c r="U65" s="26">
        <f t="shared" si="131"/>
        <v>0</v>
      </c>
      <c r="V65" s="26">
        <f t="shared" si="131"/>
        <v>0</v>
      </c>
      <c r="W65" s="26">
        <f t="shared" si="131"/>
        <v>24375</v>
      </c>
      <c r="X65" s="26">
        <f t="shared" si="131"/>
        <v>596855.2</v>
      </c>
      <c r="Y65" s="26">
        <f t="shared" si="131"/>
        <v>7045201.89</v>
      </c>
      <c r="Z65" s="26">
        <f t="shared" si="131"/>
        <v>0</v>
      </c>
      <c r="AA65" s="26">
        <f t="shared" si="131"/>
        <v>0</v>
      </c>
      <c r="AB65" s="26">
        <f t="shared" si="131"/>
        <v>0</v>
      </c>
      <c r="AC65" s="26">
        <f t="shared" si="131"/>
        <v>0</v>
      </c>
      <c r="AD65" s="26">
        <f t="shared" si="131"/>
        <v>0</v>
      </c>
      <c r="AE65" s="26">
        <f t="shared" si="131"/>
        <v>0</v>
      </c>
      <c r="AF65" s="26">
        <f t="shared" si="131"/>
        <v>1038077.9000000001</v>
      </c>
      <c r="AG65" s="26">
        <f t="shared" si="131"/>
        <v>1429422.3</v>
      </c>
      <c r="AH65" s="26">
        <f t="shared" si="131"/>
        <v>294755.5</v>
      </c>
      <c r="AI65" s="26">
        <f t="shared" si="131"/>
        <v>1049779.45</v>
      </c>
      <c r="AJ65" s="26">
        <f t="shared" si="131"/>
        <v>0</v>
      </c>
      <c r="AK65" s="26">
        <f t="shared" si="131"/>
        <v>27355.1</v>
      </c>
      <c r="AL65" s="26">
        <f t="shared" si="131"/>
        <v>727006.83</v>
      </c>
      <c r="AM65" s="26">
        <f t="shared" si="131"/>
        <v>522.5</v>
      </c>
      <c r="AN65" s="26">
        <f t="shared" si="131"/>
        <v>0</v>
      </c>
      <c r="AO65" s="26">
        <f t="shared" si="131"/>
        <v>48388.8</v>
      </c>
      <c r="AP65" s="26">
        <f t="shared" si="131"/>
        <v>0</v>
      </c>
      <c r="AQ65" s="26">
        <f t="shared" si="131"/>
        <v>0</v>
      </c>
      <c r="AR65" s="26">
        <f t="shared" si="131"/>
        <v>0</v>
      </c>
      <c r="AS65" s="26">
        <f t="shared" si="131"/>
        <v>48388.8</v>
      </c>
      <c r="AT65" s="26">
        <f t="shared" si="131"/>
        <v>596855.2</v>
      </c>
      <c r="AU65" s="26">
        <f t="shared" si="131"/>
        <v>4917408.08</v>
      </c>
      <c r="AV65" s="26">
        <f t="shared" si="131"/>
        <v>368586.64</v>
      </c>
      <c r="AW65" s="26">
        <f t="shared" si="131"/>
        <v>2496380.45</v>
      </c>
      <c r="AX65" s="26">
        <f t="shared" si="131"/>
        <v>-5.820766091346741E-10</v>
      </c>
      <c r="AY65" s="26">
        <f t="shared" si="131"/>
        <v>147689.25</v>
      </c>
      <c r="AZ65" s="26">
        <f t="shared" si="131"/>
        <v>986828.25</v>
      </c>
      <c r="BA65" s="26">
        <f t="shared" si="131"/>
        <v>15016.5</v>
      </c>
      <c r="BB65" s="26">
        <f t="shared" si="131"/>
        <v>0</v>
      </c>
      <c r="BC65" s="26">
        <f t="shared" si="131"/>
        <v>74024</v>
      </c>
      <c r="BD65" s="26">
        <f t="shared" si="131"/>
        <v>0</v>
      </c>
      <c r="BE65" s="26">
        <f t="shared" si="131"/>
        <v>45751.65</v>
      </c>
      <c r="BF65" s="26">
        <f t="shared" si="131"/>
        <v>1121620.4</v>
      </c>
      <c r="BG65" s="26">
        <f t="shared" si="131"/>
        <v>23011</v>
      </c>
      <c r="BH65" s="26">
        <f t="shared" si="131"/>
        <v>0</v>
      </c>
      <c r="BI65" s="26">
        <f t="shared" si="131"/>
        <v>0</v>
      </c>
      <c r="BJ65" s="26">
        <f t="shared" si="131"/>
        <v>0</v>
      </c>
      <c r="BK65" s="26">
        <f t="shared" si="131"/>
        <v>86000</v>
      </c>
      <c r="BL65" s="26">
        <f t="shared" si="131"/>
        <v>102780</v>
      </c>
      <c r="BM65" s="26">
        <f t="shared" si="131"/>
        <v>158590.7</v>
      </c>
      <c r="BN65" s="26">
        <f t="shared" si="131"/>
        <v>0</v>
      </c>
      <c r="BO65" s="26">
        <f aca="true" t="shared" si="132" ref="BO65:CI65">SUM(BO60:BO64)</f>
        <v>370381.7</v>
      </c>
      <c r="BP65" s="26">
        <f t="shared" si="132"/>
        <v>281949.2</v>
      </c>
      <c r="BQ65" s="26">
        <f t="shared" si="132"/>
        <v>86000</v>
      </c>
      <c r="BR65" s="26">
        <f t="shared" si="132"/>
        <v>1119187.9</v>
      </c>
      <c r="BS65" s="26">
        <f t="shared" si="132"/>
        <v>0</v>
      </c>
      <c r="BT65" s="26">
        <f t="shared" si="132"/>
        <v>22727015.63</v>
      </c>
      <c r="BU65" s="26">
        <f t="shared" si="132"/>
        <v>2000775.95</v>
      </c>
      <c r="BV65" s="26">
        <f t="shared" si="132"/>
        <v>303</v>
      </c>
      <c r="BW65" s="26">
        <f t="shared" si="132"/>
        <v>0</v>
      </c>
      <c r="BX65" s="26">
        <f t="shared" si="132"/>
        <v>24728094.58</v>
      </c>
      <c r="BY65" s="26">
        <f t="shared" si="132"/>
        <v>2589026.12</v>
      </c>
      <c r="BZ65" s="26">
        <f t="shared" si="132"/>
        <v>2520138.8499999996</v>
      </c>
      <c r="CA65" s="26">
        <f t="shared" si="132"/>
        <v>19618929.61</v>
      </c>
      <c r="CB65" s="26">
        <f t="shared" si="132"/>
        <v>24728094.58</v>
      </c>
      <c r="CC65" s="26">
        <f t="shared" si="132"/>
        <v>0</v>
      </c>
      <c r="CD65" s="26">
        <f t="shared" si="132"/>
        <v>272787.6899999998</v>
      </c>
      <c r="CE65" s="26">
        <f t="shared" si="132"/>
        <v>248773.8899999999</v>
      </c>
      <c r="CF65" s="26">
        <f t="shared" si="132"/>
        <v>837238.7000000001</v>
      </c>
      <c r="CG65" s="26">
        <f t="shared" si="132"/>
        <v>4271641.58</v>
      </c>
      <c r="CH65" s="26">
        <f t="shared" si="132"/>
        <v>-799938.2500000001</v>
      </c>
      <c r="CI65" s="26">
        <f t="shared" si="132"/>
        <v>1320568.4500000002</v>
      </c>
      <c r="CJ65" s="157">
        <f t="shared" si="95"/>
        <v>0.3258183000857459</v>
      </c>
      <c r="CK65" s="157">
        <f t="shared" si="96"/>
        <v>0.29713615722732345</v>
      </c>
      <c r="CL65" s="157">
        <f t="shared" si="97"/>
        <v>0.06386015420329338</v>
      </c>
      <c r="CM65" s="157">
        <f t="shared" si="98"/>
        <v>0.058238474680265634</v>
      </c>
      <c r="CN65" s="157">
        <f t="shared" si="99"/>
        <v>-0.1872671746958695</v>
      </c>
      <c r="CO65" s="157">
        <f t="shared" si="100"/>
        <v>0.3091477656231636</v>
      </c>
      <c r="CP65" s="157">
        <f t="shared" si="101"/>
        <v>0.5454184367597774</v>
      </c>
      <c r="CQ65" s="157">
        <f t="shared" si="102"/>
        <v>0.48178470485281766</v>
      </c>
      <c r="CR65" s="26">
        <f t="shared" si="103"/>
        <v>80.94896739364411</v>
      </c>
      <c r="CS65" s="26">
        <f t="shared" si="104"/>
        <v>20137989.509999998</v>
      </c>
      <c r="CT65" s="26">
        <f t="shared" si="105"/>
        <v>4644620.39</v>
      </c>
      <c r="CU65" s="26">
        <f t="shared" si="106"/>
        <v>4917408.08</v>
      </c>
      <c r="CV65" s="26">
        <f t="shared" si="107"/>
        <v>272787.6900000004</v>
      </c>
      <c r="CW65" s="26">
        <f t="shared" si="108"/>
        <v>0</v>
      </c>
      <c r="CX65" s="26">
        <f t="shared" si="109"/>
        <v>272787.6900000004</v>
      </c>
      <c r="CY65" s="26">
        <f t="shared" si="110"/>
        <v>-2127793.809999999</v>
      </c>
      <c r="CZ65" s="26">
        <f t="shared" si="111"/>
        <v>837238.7</v>
      </c>
      <c r="DA65" s="26">
        <f t="shared" si="112"/>
        <v>2400581.4999999995</v>
      </c>
      <c r="DB65" s="26">
        <f t="shared" si="113"/>
        <v>-564451.0099999995</v>
      </c>
      <c r="DC65" s="26">
        <f t="shared" si="114"/>
        <v>-2682530.6999999997</v>
      </c>
      <c r="DD65" s="26">
        <f t="shared" si="115"/>
        <v>-2127793.809999999</v>
      </c>
      <c r="DE65" s="26">
        <f t="shared" si="116"/>
        <v>0</v>
      </c>
      <c r="DF65" s="26">
        <f t="shared" si="117"/>
        <v>530.4216801875361</v>
      </c>
      <c r="DG65" s="26">
        <f t="shared" si="118"/>
        <v>-21.069858557656854</v>
      </c>
      <c r="DH65" s="26">
        <f t="shared" si="119"/>
        <v>0</v>
      </c>
      <c r="DI65" s="26">
        <f t="shared" si="120"/>
        <v>22.052328399093923</v>
      </c>
      <c r="DJ65" s="26">
        <f t="shared" si="121"/>
        <v>-14.867276247168506</v>
      </c>
      <c r="DK65" s="26">
        <f t="shared" si="122"/>
        <v>17618153.66</v>
      </c>
    </row>
  </sheetData>
  <printOptions/>
  <pageMargins left="0.7480314960629921" right="0.3937007874015748" top="0.7874015748031497" bottom="0.3937007874015748" header="0.3937007874015748" footer="0.2755905511811024"/>
  <pageSetup horizontalDpi="300" verticalDpi="300" orientation="landscape" paperSize="9" scale="95" r:id="rId1"/>
  <headerFooter alignWithMargins="0">
    <oddHeader>&amp;L&amp;"Arial,Fett"&amp;14Ortsgemeinden Kanton Glarus: Erhebung Finanzkennzahlen vom Dezember 2001&amp;RKennzahlen Jahr 1997</oddHeader>
    <oddFooter>&amp;L&amp;8BHP Bern&amp;R&amp;8&amp;F/&amp;A/&amp;Pvon &amp;N</oddFooter>
  </headerFooter>
  <colBreaks count="1" manualBreakCount="1">
    <brk id="2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3"/>
  <dimension ref="A1:DN65"/>
  <sheetViews>
    <sheetView workbookViewId="0" topLeftCell="A1">
      <pane xSplit="6" ySplit="2" topLeftCell="CN44" activePane="bottomRight" state="frozen"/>
      <selection pane="topLeft" activeCell="N5" sqref="N5"/>
      <selection pane="topRight" activeCell="N5" sqref="N5"/>
      <selection pane="bottomLeft" activeCell="N5" sqref="N5"/>
      <selection pane="bottomRight" activeCell="CJ60" sqref="CJ60:CQ65"/>
    </sheetView>
  </sheetViews>
  <sheetFormatPr defaultColWidth="11.421875" defaultRowHeight="12.75"/>
  <cols>
    <col min="1" max="1" width="14.140625" style="3" customWidth="1"/>
    <col min="2" max="2" width="9.7109375" style="3" customWidth="1"/>
    <col min="3" max="3" width="13.140625" style="3" customWidth="1"/>
    <col min="4" max="5" width="9.7109375" style="3" customWidth="1"/>
    <col min="6" max="6" width="8.28125" style="3" customWidth="1"/>
    <col min="7" max="38" width="12.140625" style="0" customWidth="1"/>
    <col min="39" max="50" width="12.57421875" style="0" customWidth="1"/>
    <col min="51" max="70" width="11.28125" style="0" customWidth="1"/>
    <col min="71" max="80" width="12.28125" style="0" customWidth="1"/>
    <col min="81" max="81" width="13.8515625" style="0" customWidth="1"/>
    <col min="82" max="82" width="14.140625" style="0" customWidth="1"/>
    <col min="83" max="83" width="13.7109375" style="0" customWidth="1"/>
    <col min="84" max="84" width="12.57421875" style="0" customWidth="1"/>
    <col min="85" max="85" width="13.421875" style="0" customWidth="1"/>
    <col min="86" max="87" width="13.140625" style="0" customWidth="1"/>
    <col min="88" max="95" width="12.421875" style="0" customWidth="1"/>
    <col min="96" max="96" width="14.28125" style="0" customWidth="1"/>
    <col min="97" max="114" width="12.421875" style="0" customWidth="1"/>
    <col min="115" max="115" width="11.57421875" style="0" customWidth="1"/>
  </cols>
  <sheetData>
    <row r="1" spans="1:117" s="2" customFormat="1" ht="15.75" customHeight="1" thickBot="1">
      <c r="A1" s="55"/>
      <c r="B1" s="30" t="s">
        <v>201</v>
      </c>
      <c r="C1" s="30"/>
      <c r="D1" s="30"/>
      <c r="E1" s="30"/>
      <c r="F1" s="62"/>
      <c r="G1" s="28" t="s">
        <v>62</v>
      </c>
      <c r="H1" s="28"/>
      <c r="I1" s="28"/>
      <c r="J1" s="28"/>
      <c r="K1" s="28"/>
      <c r="L1" s="28"/>
      <c r="M1" s="28" t="s">
        <v>67</v>
      </c>
      <c r="N1" s="28"/>
      <c r="O1" s="28"/>
      <c r="P1" s="28"/>
      <c r="Q1" s="28"/>
      <c r="R1" s="28"/>
      <c r="S1" s="28" t="s">
        <v>67</v>
      </c>
      <c r="T1" s="28"/>
      <c r="U1" s="28"/>
      <c r="V1" s="28"/>
      <c r="W1" s="28"/>
      <c r="X1" s="28"/>
      <c r="Y1" s="28" t="s">
        <v>67</v>
      </c>
      <c r="Z1" s="28"/>
      <c r="AA1" s="28"/>
      <c r="AB1" s="28"/>
      <c r="AC1" s="28"/>
      <c r="AD1" s="28"/>
      <c r="AE1" s="28"/>
      <c r="AF1" s="28" t="s">
        <v>67</v>
      </c>
      <c r="AG1" s="28"/>
      <c r="AH1" s="28"/>
      <c r="AI1" s="28"/>
      <c r="AJ1" s="28"/>
      <c r="AK1" s="28"/>
      <c r="AL1" s="28" t="s">
        <v>67</v>
      </c>
      <c r="AM1" s="28"/>
      <c r="AN1" s="28"/>
      <c r="AO1" s="28"/>
      <c r="AP1" s="28"/>
      <c r="AQ1" s="28" t="s">
        <v>67</v>
      </c>
      <c r="AR1" s="28"/>
      <c r="AS1" s="28"/>
      <c r="AT1" s="28"/>
      <c r="AU1" s="28"/>
      <c r="AV1" s="28" t="s">
        <v>67</v>
      </c>
      <c r="AW1" s="28"/>
      <c r="AX1" s="28"/>
      <c r="AY1" s="28"/>
      <c r="AZ1" s="28" t="s">
        <v>63</v>
      </c>
      <c r="BA1" s="28"/>
      <c r="BB1" s="28"/>
      <c r="BC1" s="28"/>
      <c r="BD1" s="28"/>
      <c r="BE1" s="28"/>
      <c r="BF1" s="28" t="s">
        <v>138</v>
      </c>
      <c r="BG1" s="28"/>
      <c r="BH1" s="28"/>
      <c r="BI1" s="28"/>
      <c r="BJ1" s="28"/>
      <c r="BK1" s="28"/>
      <c r="BL1" s="28" t="s">
        <v>138</v>
      </c>
      <c r="BM1" s="28"/>
      <c r="BN1" s="28"/>
      <c r="BO1" s="28"/>
      <c r="BP1" s="28"/>
      <c r="BQ1" s="28" t="s">
        <v>138</v>
      </c>
      <c r="BS1" s="28"/>
      <c r="BT1" s="65" t="s">
        <v>64</v>
      </c>
      <c r="BU1" s="28"/>
      <c r="BV1" s="28"/>
      <c r="BW1" s="28"/>
      <c r="BX1" s="28"/>
      <c r="BY1" s="28"/>
      <c r="BZ1" s="28"/>
      <c r="CA1" s="28"/>
      <c r="CB1" s="28"/>
      <c r="CC1" s="28"/>
      <c r="CD1" s="65" t="s">
        <v>65</v>
      </c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</row>
    <row r="2" spans="1:117" s="1" customFormat="1" ht="89.25" customHeight="1">
      <c r="A2" s="56"/>
      <c r="B2" s="52" t="s">
        <v>66</v>
      </c>
      <c r="C2" s="27" t="s">
        <v>37</v>
      </c>
      <c r="D2" s="63" t="s">
        <v>68</v>
      </c>
      <c r="E2" s="27" t="s">
        <v>52</v>
      </c>
      <c r="F2" s="142" t="s">
        <v>58</v>
      </c>
      <c r="G2" s="137" t="s">
        <v>76</v>
      </c>
      <c r="H2" s="61" t="s">
        <v>77</v>
      </c>
      <c r="I2" s="61" t="s">
        <v>78</v>
      </c>
      <c r="J2" s="61" t="s">
        <v>79</v>
      </c>
      <c r="K2" s="61" t="s">
        <v>80</v>
      </c>
      <c r="L2" s="61" t="s">
        <v>81</v>
      </c>
      <c r="M2" s="61" t="s">
        <v>82</v>
      </c>
      <c r="N2" s="61" t="s">
        <v>83</v>
      </c>
      <c r="O2" s="61" t="s">
        <v>84</v>
      </c>
      <c r="P2" s="61" t="s">
        <v>85</v>
      </c>
      <c r="Q2" s="61" t="s">
        <v>86</v>
      </c>
      <c r="R2" s="61" t="s">
        <v>87</v>
      </c>
      <c r="S2" s="61" t="s">
        <v>88</v>
      </c>
      <c r="T2" s="61" t="s">
        <v>89</v>
      </c>
      <c r="U2" s="61" t="s">
        <v>90</v>
      </c>
      <c r="V2" s="61" t="s">
        <v>91</v>
      </c>
      <c r="W2" s="61" t="s">
        <v>92</v>
      </c>
      <c r="X2" s="61" t="s">
        <v>93</v>
      </c>
      <c r="Y2" s="61" t="s">
        <v>94</v>
      </c>
      <c r="Z2" s="61" t="s">
        <v>95</v>
      </c>
      <c r="AA2" s="61" t="s">
        <v>96</v>
      </c>
      <c r="AB2" s="61" t="s">
        <v>97</v>
      </c>
      <c r="AC2" s="61" t="s">
        <v>214</v>
      </c>
      <c r="AD2" s="61" t="s">
        <v>98</v>
      </c>
      <c r="AE2" s="61" t="s">
        <v>99</v>
      </c>
      <c r="AF2" s="61" t="s">
        <v>100</v>
      </c>
      <c r="AG2" s="61" t="s">
        <v>101</v>
      </c>
      <c r="AH2" s="61" t="s">
        <v>102</v>
      </c>
      <c r="AI2" s="61" t="s">
        <v>103</v>
      </c>
      <c r="AJ2" s="61" t="s">
        <v>104</v>
      </c>
      <c r="AK2" s="61" t="s">
        <v>105</v>
      </c>
      <c r="AL2" s="61" t="s">
        <v>106</v>
      </c>
      <c r="AM2" s="61" t="s">
        <v>107</v>
      </c>
      <c r="AN2" s="43" t="s">
        <v>108</v>
      </c>
      <c r="AO2" s="43" t="s">
        <v>109</v>
      </c>
      <c r="AP2" s="43" t="s">
        <v>110</v>
      </c>
      <c r="AQ2" s="43" t="s">
        <v>111</v>
      </c>
      <c r="AR2" s="43" t="s">
        <v>112</v>
      </c>
      <c r="AS2" s="43" t="s">
        <v>113</v>
      </c>
      <c r="AT2" s="43" t="s">
        <v>114</v>
      </c>
      <c r="AU2" s="43" t="s">
        <v>115</v>
      </c>
      <c r="AV2" s="43" t="s">
        <v>116</v>
      </c>
      <c r="AW2" s="43" t="s">
        <v>117</v>
      </c>
      <c r="AX2" s="43" t="s">
        <v>118</v>
      </c>
      <c r="AY2" s="61" t="s">
        <v>139</v>
      </c>
      <c r="AZ2" s="61" t="s">
        <v>119</v>
      </c>
      <c r="BA2" s="61" t="s">
        <v>120</v>
      </c>
      <c r="BB2" s="61" t="s">
        <v>121</v>
      </c>
      <c r="BC2" s="61" t="s">
        <v>122</v>
      </c>
      <c r="BD2" s="61" t="s">
        <v>123</v>
      </c>
      <c r="BE2" s="61" t="s">
        <v>124</v>
      </c>
      <c r="BF2" s="61" t="s">
        <v>125</v>
      </c>
      <c r="BG2" s="61" t="s">
        <v>126</v>
      </c>
      <c r="BH2" s="61" t="s">
        <v>127</v>
      </c>
      <c r="BI2" s="61" t="s">
        <v>128</v>
      </c>
      <c r="BJ2" s="61" t="s">
        <v>129</v>
      </c>
      <c r="BK2" s="61" t="s">
        <v>130</v>
      </c>
      <c r="BL2" s="61" t="s">
        <v>132</v>
      </c>
      <c r="BM2" s="61" t="s">
        <v>131</v>
      </c>
      <c r="BN2" s="61" t="s">
        <v>133</v>
      </c>
      <c r="BO2" s="61" t="s">
        <v>134</v>
      </c>
      <c r="BP2" s="61" t="s">
        <v>135</v>
      </c>
      <c r="BQ2" s="61" t="s">
        <v>136</v>
      </c>
      <c r="BR2" s="61" t="s">
        <v>137</v>
      </c>
      <c r="BS2" s="61" t="s">
        <v>118</v>
      </c>
      <c r="BT2" s="43" t="s">
        <v>140</v>
      </c>
      <c r="BU2" s="43" t="s">
        <v>141</v>
      </c>
      <c r="BV2" s="43" t="s">
        <v>146</v>
      </c>
      <c r="BW2" s="43" t="s">
        <v>142</v>
      </c>
      <c r="BX2" s="43" t="s">
        <v>143</v>
      </c>
      <c r="BY2" s="43" t="s">
        <v>144</v>
      </c>
      <c r="BZ2" s="43" t="s">
        <v>145</v>
      </c>
      <c r="CA2" s="43" t="s">
        <v>147</v>
      </c>
      <c r="CB2" s="43" t="s">
        <v>148</v>
      </c>
      <c r="CC2" s="43" t="s">
        <v>118</v>
      </c>
      <c r="CD2" s="138" t="s">
        <v>149</v>
      </c>
      <c r="CE2" s="138" t="s">
        <v>150</v>
      </c>
      <c r="CF2" s="138" t="s">
        <v>60</v>
      </c>
      <c r="CG2" s="138" t="s">
        <v>151</v>
      </c>
      <c r="CH2" s="138" t="s">
        <v>152</v>
      </c>
      <c r="CI2" s="138" t="s">
        <v>153</v>
      </c>
      <c r="CJ2" s="138" t="s">
        <v>46</v>
      </c>
      <c r="CK2" s="138" t="s">
        <v>227</v>
      </c>
      <c r="CL2" s="138" t="s">
        <v>45</v>
      </c>
      <c r="CM2" s="138" t="s">
        <v>69</v>
      </c>
      <c r="CN2" s="138" t="s">
        <v>43</v>
      </c>
      <c r="CO2" s="138" t="s">
        <v>44</v>
      </c>
      <c r="CP2" s="138" t="s">
        <v>154</v>
      </c>
      <c r="CQ2" s="138" t="s">
        <v>156</v>
      </c>
      <c r="CR2" s="138" t="s">
        <v>155</v>
      </c>
      <c r="CS2" s="138" t="s">
        <v>161</v>
      </c>
      <c r="CT2" s="138" t="s">
        <v>164</v>
      </c>
      <c r="CU2" s="138" t="s">
        <v>165</v>
      </c>
      <c r="CV2" s="138" t="s">
        <v>163</v>
      </c>
      <c r="CW2" s="138" t="s">
        <v>167</v>
      </c>
      <c r="CX2" s="138" t="s">
        <v>149</v>
      </c>
      <c r="CY2" s="138" t="s">
        <v>168</v>
      </c>
      <c r="CZ2" s="138" t="s">
        <v>173</v>
      </c>
      <c r="DA2" s="138" t="s">
        <v>178</v>
      </c>
      <c r="DB2" s="138" t="s">
        <v>179</v>
      </c>
      <c r="DC2" s="138" t="s">
        <v>181</v>
      </c>
      <c r="DD2" s="138" t="s">
        <v>184</v>
      </c>
      <c r="DE2" s="138" t="s">
        <v>190</v>
      </c>
      <c r="DF2" s="138" t="s">
        <v>198</v>
      </c>
      <c r="DG2" s="138" t="s">
        <v>194</v>
      </c>
      <c r="DH2" s="138" t="s">
        <v>195</v>
      </c>
      <c r="DI2" s="138" t="s">
        <v>196</v>
      </c>
      <c r="DJ2" s="138" t="s">
        <v>199</v>
      </c>
      <c r="DK2" s="138" t="s">
        <v>228</v>
      </c>
      <c r="DL2" s="138"/>
      <c r="DM2" s="139"/>
    </row>
    <row r="3" spans="1:117" s="5" customFormat="1" ht="12.75" customHeight="1">
      <c r="A3" s="57" t="s">
        <v>38</v>
      </c>
      <c r="B3" s="48">
        <v>176</v>
      </c>
      <c r="C3" s="6">
        <v>360586</v>
      </c>
      <c r="D3" s="40">
        <v>2048.79</v>
      </c>
      <c r="E3" s="40">
        <v>57.32</v>
      </c>
      <c r="F3" s="134"/>
      <c r="G3" s="140">
        <v>0</v>
      </c>
      <c r="H3" s="50">
        <v>0</v>
      </c>
      <c r="I3" s="50">
        <v>0</v>
      </c>
      <c r="J3" s="50">
        <v>0</v>
      </c>
      <c r="K3" s="50">
        <v>0</v>
      </c>
      <c r="L3" s="50">
        <v>0</v>
      </c>
      <c r="M3" s="50">
        <f aca="true" t="shared" si="0" ref="M3:M31">SUM(K3:L3)</f>
        <v>0</v>
      </c>
      <c r="N3" s="50">
        <v>0</v>
      </c>
      <c r="O3" s="50">
        <v>0</v>
      </c>
      <c r="P3" s="50">
        <v>0</v>
      </c>
      <c r="Q3" s="50">
        <v>0</v>
      </c>
      <c r="R3" s="50">
        <v>0</v>
      </c>
      <c r="S3" s="50">
        <v>0</v>
      </c>
      <c r="T3" s="50">
        <v>0</v>
      </c>
      <c r="U3" s="50">
        <v>0</v>
      </c>
      <c r="V3" s="50">
        <v>0</v>
      </c>
      <c r="W3" s="50">
        <f aca="true" t="shared" si="1" ref="W3:W14">SUM(R3:V3)</f>
        <v>0</v>
      </c>
      <c r="X3" s="50">
        <v>0</v>
      </c>
      <c r="Y3" s="50">
        <f aca="true" t="shared" si="2" ref="Y3:Y14">SUM(G3:X3)-M3-W3</f>
        <v>0</v>
      </c>
      <c r="Z3" s="50">
        <v>0</v>
      </c>
      <c r="AA3" s="50">
        <v>0</v>
      </c>
      <c r="AB3" s="50">
        <v>0</v>
      </c>
      <c r="AC3" s="50">
        <v>0</v>
      </c>
      <c r="AD3" s="50">
        <v>0</v>
      </c>
      <c r="AE3" s="50">
        <f aca="true" t="shared" si="3" ref="AE3:AE14">SUM(Z3:AD3)</f>
        <v>0</v>
      </c>
      <c r="AF3" s="50">
        <v>0</v>
      </c>
      <c r="AG3" s="50">
        <v>0</v>
      </c>
      <c r="AH3" s="50">
        <v>0</v>
      </c>
      <c r="AI3" s="50">
        <v>0</v>
      </c>
      <c r="AJ3" s="50">
        <v>0</v>
      </c>
      <c r="AK3" s="50">
        <v>0</v>
      </c>
      <c r="AL3" s="50">
        <v>0</v>
      </c>
      <c r="AM3" s="50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f aca="true" t="shared" si="4" ref="AS3:AS14">SUM(AN3:AR3)</f>
        <v>0</v>
      </c>
      <c r="AT3" s="4">
        <v>0</v>
      </c>
      <c r="AU3" s="4">
        <f aca="true" t="shared" si="5" ref="AU3:AU14">SUM(Z3:AT3)-AE3-AH3-AS3</f>
        <v>0</v>
      </c>
      <c r="AV3" s="4">
        <v>0</v>
      </c>
      <c r="AW3" s="4">
        <v>0</v>
      </c>
      <c r="AX3" s="4">
        <f aca="true" t="shared" si="6" ref="AX3:AX14">Y3-AU3+AV3-AW3</f>
        <v>0</v>
      </c>
      <c r="AY3" s="50">
        <v>0</v>
      </c>
      <c r="AZ3" s="50">
        <v>0</v>
      </c>
      <c r="BA3" s="50">
        <v>0</v>
      </c>
      <c r="BB3" s="50">
        <v>0</v>
      </c>
      <c r="BC3" s="50">
        <v>0</v>
      </c>
      <c r="BD3" s="50">
        <v>0</v>
      </c>
      <c r="BE3" s="50">
        <v>0</v>
      </c>
      <c r="BF3" s="50">
        <f aca="true" t="shared" si="7" ref="BF3:BF14">SUM(AZ3:BE3)</f>
        <v>0</v>
      </c>
      <c r="BG3" s="50">
        <v>0</v>
      </c>
      <c r="BH3" s="50">
        <v>0</v>
      </c>
      <c r="BI3" s="50">
        <v>0</v>
      </c>
      <c r="BJ3" s="50">
        <v>0</v>
      </c>
      <c r="BK3" s="50">
        <v>0</v>
      </c>
      <c r="BL3" s="50">
        <v>0</v>
      </c>
      <c r="BM3" s="50">
        <v>0</v>
      </c>
      <c r="BN3" s="50">
        <v>0</v>
      </c>
      <c r="BO3" s="50">
        <f aca="true" t="shared" si="8" ref="BO3:BO14">SUM(BG3:BN3)</f>
        <v>0</v>
      </c>
      <c r="BP3" s="50">
        <v>0</v>
      </c>
      <c r="BQ3" s="50">
        <v>0</v>
      </c>
      <c r="BR3" s="50">
        <v>0</v>
      </c>
      <c r="BS3" s="50">
        <f aca="true" t="shared" si="9" ref="BS3:BS14">+BF3-BO3+BP3+BQ3-BR3</f>
        <v>0</v>
      </c>
      <c r="BT3" s="4">
        <v>0</v>
      </c>
      <c r="BU3" s="4">
        <v>0</v>
      </c>
      <c r="BV3" s="4">
        <v>0</v>
      </c>
      <c r="BW3" s="4">
        <v>0</v>
      </c>
      <c r="BX3" s="4">
        <f aca="true" t="shared" si="10" ref="BX3:BX14">SUM(BT3:BW3)</f>
        <v>0</v>
      </c>
      <c r="BY3" s="4">
        <v>0</v>
      </c>
      <c r="BZ3" s="4">
        <v>0</v>
      </c>
      <c r="CA3" s="4">
        <v>0</v>
      </c>
      <c r="CB3" s="4">
        <f aca="true" t="shared" si="11" ref="CB3:CB14">SUM(BY3:CA3)</f>
        <v>0</v>
      </c>
      <c r="CC3" s="4">
        <f aca="true" t="shared" si="12" ref="CC3:CC14">BX3-CB3</f>
        <v>0</v>
      </c>
      <c r="CD3" s="81">
        <f aca="true" t="shared" si="13" ref="CD3:CD14">K3+L3+AV3-AW3</f>
        <v>0</v>
      </c>
      <c r="CE3" s="83">
        <f aca="true" t="shared" si="14" ref="CE3:CE14">CD3+W3-AS3</f>
        <v>0</v>
      </c>
      <c r="CF3" s="83">
        <f aca="true" t="shared" si="15" ref="CF3:CF14">BR3-BP3</f>
        <v>0</v>
      </c>
      <c r="CG3" s="83">
        <f>AU3-AM3-AT3-AS3</f>
        <v>0</v>
      </c>
      <c r="CH3" s="83">
        <f aca="true" t="shared" si="16" ref="CH3:CH14">I3-AG3+AY3+AH3+BQ3</f>
        <v>0</v>
      </c>
      <c r="CI3" s="44">
        <f aca="true" t="shared" si="17" ref="CI3:CI14">CH3+K3</f>
        <v>0</v>
      </c>
      <c r="CJ3" s="66" t="str">
        <f>IF(CF3=0,"-",(CD3/CF3))</f>
        <v>-</v>
      </c>
      <c r="CK3" s="66" t="str">
        <f>IF(CF3=0,"-",(CE3/CF3))</f>
        <v>-</v>
      </c>
      <c r="CL3" s="148" t="str">
        <f>IF(CG3=0,"-",(CD3/CG3*1))</f>
        <v>-</v>
      </c>
      <c r="CM3" s="148" t="str">
        <f>IF(CE3=0,"-",(CE3/CG3))</f>
        <v>-</v>
      </c>
      <c r="CN3" s="148" t="str">
        <f>IF(CG3=0,"-",(CH3/CG3))</f>
        <v>-</v>
      </c>
      <c r="CO3" s="148" t="str">
        <f>IF(CG3=0,"-",(CI3/CG3))</f>
        <v>-</v>
      </c>
      <c r="CP3" s="148" t="str">
        <f>IF(BU3+K3+L3=0,"-",((K3+L3)/(BU3+K3+L3)))</f>
        <v>-</v>
      </c>
      <c r="CQ3" s="148" t="str">
        <f>IF(BU3+K3+L3=0,"-",((K3)/(BU3+K3+L3)))</f>
        <v>-</v>
      </c>
      <c r="CR3" s="149" t="str">
        <f>IF(CE3=0,"-",(CS3/CE3))</f>
        <v>-</v>
      </c>
      <c r="CS3" s="83">
        <f>BT3-BY3</f>
        <v>0</v>
      </c>
      <c r="CT3" s="87">
        <f aca="true" t="shared" si="18" ref="CT3:CT14">Y3-K3-L3-V3</f>
        <v>0</v>
      </c>
      <c r="CU3" s="87">
        <f aca="true" t="shared" si="19" ref="CU3:CU14">AU3-AR3</f>
        <v>0</v>
      </c>
      <c r="CV3" s="87">
        <f aca="true" t="shared" si="20" ref="CV3:CV14">CU3-CT3</f>
        <v>0</v>
      </c>
      <c r="CW3" s="87">
        <f aca="true" t="shared" si="21" ref="CW3:CW14">-V3+AR3</f>
        <v>0</v>
      </c>
      <c r="CX3" s="87">
        <f aca="true" t="shared" si="22" ref="CX3:CX14">CV3+CW3</f>
        <v>0</v>
      </c>
      <c r="CY3" s="87">
        <f aca="true" t="shared" si="23" ref="CY3:CY14">CX3-K3-L3</f>
        <v>0</v>
      </c>
      <c r="CZ3" s="87">
        <f aca="true" t="shared" si="24" ref="CZ3:CZ14">BR3-BP3</f>
        <v>0</v>
      </c>
      <c r="DA3" s="87">
        <f aca="true" t="shared" si="25" ref="DA3:DA14">K3+L3</f>
        <v>0</v>
      </c>
      <c r="DB3" s="87">
        <f aca="true" t="shared" si="26" ref="DB3:DB14">-CZ3+DA3+CY3</f>
        <v>0</v>
      </c>
      <c r="DC3" s="87">
        <f aca="true" t="shared" si="27" ref="DC3:DC14">-BP3-DA3</f>
        <v>0</v>
      </c>
      <c r="DD3" s="87">
        <f aca="true" t="shared" si="28" ref="DD3:DD14">DB3+DC3+BR3</f>
        <v>0</v>
      </c>
      <c r="DE3" s="87">
        <f aca="true" t="shared" si="29" ref="DE3:DE14">Z3+AA3+AB3</f>
        <v>0</v>
      </c>
      <c r="DF3" s="87">
        <f aca="true" t="shared" si="30" ref="DF3:DF14">CS3/B3</f>
        <v>0</v>
      </c>
      <c r="DG3" s="87">
        <f aca="true" t="shared" si="31" ref="DG3:DG14">CH3/B3</f>
        <v>0</v>
      </c>
      <c r="DH3" s="87">
        <f aca="true" t="shared" si="32" ref="DH3:DH14">DE3/B3</f>
        <v>0</v>
      </c>
      <c r="DI3" s="88">
        <f aca="true" t="shared" si="33" ref="DI3:DI14">CZ3/B3</f>
        <v>0</v>
      </c>
      <c r="DJ3" s="83">
        <f aca="true" t="shared" si="34" ref="DJ3:DJ14">DB3/B3</f>
        <v>0</v>
      </c>
      <c r="DK3" s="151">
        <f>CA3-BW3-BU3</f>
        <v>0</v>
      </c>
      <c r="DL3" s="71"/>
      <c r="DM3" s="72"/>
    </row>
    <row r="4" spans="1:117" ht="12.75">
      <c r="A4" s="58" t="s">
        <v>0</v>
      </c>
      <c r="B4" s="53">
        <v>1971</v>
      </c>
      <c r="C4" s="45">
        <v>6295352</v>
      </c>
      <c r="D4" s="46">
        <v>3193.99</v>
      </c>
      <c r="E4" s="46">
        <v>89.37</v>
      </c>
      <c r="F4" s="135"/>
      <c r="G4" s="141">
        <v>0</v>
      </c>
      <c r="H4" s="49">
        <v>0</v>
      </c>
      <c r="I4" s="49">
        <v>0</v>
      </c>
      <c r="J4" s="49">
        <v>0</v>
      </c>
      <c r="K4" s="49">
        <v>0</v>
      </c>
      <c r="L4" s="49">
        <v>0</v>
      </c>
      <c r="M4" s="50">
        <f t="shared" si="0"/>
        <v>0</v>
      </c>
      <c r="N4" s="49">
        <v>0</v>
      </c>
      <c r="O4" s="49">
        <v>0</v>
      </c>
      <c r="P4" s="49">
        <v>0</v>
      </c>
      <c r="Q4" s="49">
        <v>0</v>
      </c>
      <c r="R4" s="49">
        <v>0</v>
      </c>
      <c r="S4" s="49">
        <v>0</v>
      </c>
      <c r="T4" s="49">
        <v>0</v>
      </c>
      <c r="U4" s="49">
        <v>0</v>
      </c>
      <c r="V4" s="49">
        <v>0</v>
      </c>
      <c r="W4" s="50">
        <f t="shared" si="1"/>
        <v>0</v>
      </c>
      <c r="X4" s="49">
        <v>0</v>
      </c>
      <c r="Y4" s="50">
        <f t="shared" si="2"/>
        <v>0</v>
      </c>
      <c r="Z4" s="49">
        <v>0</v>
      </c>
      <c r="AA4" s="49">
        <v>0</v>
      </c>
      <c r="AB4" s="49">
        <v>0</v>
      </c>
      <c r="AC4" s="49">
        <v>0</v>
      </c>
      <c r="AD4" s="49">
        <v>0</v>
      </c>
      <c r="AE4" s="50">
        <f t="shared" si="3"/>
        <v>0</v>
      </c>
      <c r="AF4" s="49">
        <v>0</v>
      </c>
      <c r="AG4" s="49">
        <v>0</v>
      </c>
      <c r="AH4" s="49">
        <v>0</v>
      </c>
      <c r="AI4" s="49">
        <v>0</v>
      </c>
      <c r="AJ4" s="49">
        <v>0</v>
      </c>
      <c r="AK4" s="49">
        <v>0</v>
      </c>
      <c r="AL4" s="49">
        <v>0</v>
      </c>
      <c r="AM4" s="49">
        <v>0</v>
      </c>
      <c r="AN4" s="45">
        <v>0</v>
      </c>
      <c r="AO4" s="45">
        <v>0</v>
      </c>
      <c r="AP4" s="45">
        <v>0</v>
      </c>
      <c r="AQ4" s="45">
        <v>0</v>
      </c>
      <c r="AR4" s="45">
        <v>0</v>
      </c>
      <c r="AS4" s="4">
        <f t="shared" si="4"/>
        <v>0</v>
      </c>
      <c r="AT4" s="45">
        <v>0</v>
      </c>
      <c r="AU4" s="4">
        <f t="shared" si="5"/>
        <v>0</v>
      </c>
      <c r="AV4" s="45">
        <v>0</v>
      </c>
      <c r="AW4" s="45">
        <v>0</v>
      </c>
      <c r="AX4" s="4">
        <f t="shared" si="6"/>
        <v>0</v>
      </c>
      <c r="AY4" s="49">
        <v>0</v>
      </c>
      <c r="AZ4" s="49">
        <v>0</v>
      </c>
      <c r="BA4" s="49">
        <v>0</v>
      </c>
      <c r="BB4" s="49">
        <v>0</v>
      </c>
      <c r="BC4" s="49">
        <v>0</v>
      </c>
      <c r="BD4" s="49">
        <v>0</v>
      </c>
      <c r="BE4" s="49">
        <v>0</v>
      </c>
      <c r="BF4" s="50">
        <f t="shared" si="7"/>
        <v>0</v>
      </c>
      <c r="BG4" s="49">
        <v>0</v>
      </c>
      <c r="BH4" s="49">
        <v>0</v>
      </c>
      <c r="BI4" s="49">
        <v>0</v>
      </c>
      <c r="BJ4" s="49">
        <v>0</v>
      </c>
      <c r="BK4" s="49">
        <v>0</v>
      </c>
      <c r="BL4" s="49">
        <v>0</v>
      </c>
      <c r="BM4" s="49">
        <v>0</v>
      </c>
      <c r="BN4" s="49">
        <v>0</v>
      </c>
      <c r="BO4" s="50">
        <f t="shared" si="8"/>
        <v>0</v>
      </c>
      <c r="BP4" s="49">
        <v>0</v>
      </c>
      <c r="BQ4" s="49">
        <v>0</v>
      </c>
      <c r="BR4" s="49">
        <v>0</v>
      </c>
      <c r="BS4" s="50">
        <f t="shared" si="9"/>
        <v>0</v>
      </c>
      <c r="BT4" s="45">
        <v>0</v>
      </c>
      <c r="BU4" s="45">
        <v>0</v>
      </c>
      <c r="BV4" s="45">
        <v>0</v>
      </c>
      <c r="BW4" s="45">
        <v>0</v>
      </c>
      <c r="BX4" s="4">
        <f t="shared" si="10"/>
        <v>0</v>
      </c>
      <c r="BY4" s="45">
        <v>0</v>
      </c>
      <c r="BZ4" s="45">
        <v>0</v>
      </c>
      <c r="CA4" s="45">
        <v>0</v>
      </c>
      <c r="CB4" s="4">
        <f t="shared" si="11"/>
        <v>0</v>
      </c>
      <c r="CC4" s="4">
        <f t="shared" si="12"/>
        <v>0</v>
      </c>
      <c r="CD4" s="81">
        <f t="shared" si="13"/>
        <v>0</v>
      </c>
      <c r="CE4" s="83">
        <f t="shared" si="14"/>
        <v>0</v>
      </c>
      <c r="CF4" s="83">
        <f t="shared" si="15"/>
        <v>0</v>
      </c>
      <c r="CG4" s="83">
        <f aca="true" t="shared" si="35" ref="CG4:CG31">AU4-AM4-AT4-AS4</f>
        <v>0</v>
      </c>
      <c r="CH4" s="83">
        <f t="shared" si="16"/>
        <v>0</v>
      </c>
      <c r="CI4" s="44">
        <f t="shared" si="17"/>
        <v>0</v>
      </c>
      <c r="CJ4" s="66" t="str">
        <f aca="true" t="shared" si="36" ref="CJ4:CJ31">IF(CF4=0,"-",(CD4/CF4))</f>
        <v>-</v>
      </c>
      <c r="CK4" s="66" t="str">
        <f aca="true" t="shared" si="37" ref="CK4:CK31">IF(CF4=0,"-",(CE4/CF4))</f>
        <v>-</v>
      </c>
      <c r="CL4" s="148" t="str">
        <f aca="true" t="shared" si="38" ref="CL4:CL31">IF(CG4=0,"-",(CD4/CG4*1))</f>
        <v>-</v>
      </c>
      <c r="CM4" s="148" t="str">
        <f aca="true" t="shared" si="39" ref="CM4:CM31">IF(CE4=0,"-",(CE4/CG4))</f>
        <v>-</v>
      </c>
      <c r="CN4" s="148" t="str">
        <f aca="true" t="shared" si="40" ref="CN4:CN31">IF(CG4=0,"-",(CH4/CG4))</f>
        <v>-</v>
      </c>
      <c r="CO4" s="148" t="str">
        <f aca="true" t="shared" si="41" ref="CO4:CO31">IF(CG4=0,"-",(CI4/CG4))</f>
        <v>-</v>
      </c>
      <c r="CP4" s="148" t="str">
        <f aca="true" t="shared" si="42" ref="CP4:CP31">IF(BU4+K4+L4=0,"-",((K4+L4)/(BU4+K4+L4)))</f>
        <v>-</v>
      </c>
      <c r="CQ4" s="148" t="str">
        <f aca="true" t="shared" si="43" ref="CQ4:CQ31">IF(BU4+K4+L4=0,"-",((K4)/(BU4+K4+L4)))</f>
        <v>-</v>
      </c>
      <c r="CR4" s="149" t="str">
        <f aca="true" t="shared" si="44" ref="CR4:CR31">IF(CE4=0,"-",(CS4/CE4))</f>
        <v>-</v>
      </c>
      <c r="CS4" s="83">
        <f aca="true" t="shared" si="45" ref="CS4:CS31">BT4-BY4</f>
        <v>0</v>
      </c>
      <c r="CT4" s="87">
        <f t="shared" si="18"/>
        <v>0</v>
      </c>
      <c r="CU4" s="87">
        <f t="shared" si="19"/>
        <v>0</v>
      </c>
      <c r="CV4" s="87">
        <f t="shared" si="20"/>
        <v>0</v>
      </c>
      <c r="CW4" s="87">
        <f t="shared" si="21"/>
        <v>0</v>
      </c>
      <c r="CX4" s="87">
        <f t="shared" si="22"/>
        <v>0</v>
      </c>
      <c r="CY4" s="87">
        <f t="shared" si="23"/>
        <v>0</v>
      </c>
      <c r="CZ4" s="87">
        <f t="shared" si="24"/>
        <v>0</v>
      </c>
      <c r="DA4" s="87">
        <f t="shared" si="25"/>
        <v>0</v>
      </c>
      <c r="DB4" s="87">
        <f t="shared" si="26"/>
        <v>0</v>
      </c>
      <c r="DC4" s="87">
        <f t="shared" si="27"/>
        <v>0</v>
      </c>
      <c r="DD4" s="87">
        <f t="shared" si="28"/>
        <v>0</v>
      </c>
      <c r="DE4" s="87">
        <f t="shared" si="29"/>
        <v>0</v>
      </c>
      <c r="DF4" s="87">
        <f t="shared" si="30"/>
        <v>0</v>
      </c>
      <c r="DG4" s="87">
        <f t="shared" si="31"/>
        <v>0</v>
      </c>
      <c r="DH4" s="87">
        <f t="shared" si="32"/>
        <v>0</v>
      </c>
      <c r="DI4" s="88">
        <f t="shared" si="33"/>
        <v>0</v>
      </c>
      <c r="DJ4" s="83">
        <f t="shared" si="34"/>
        <v>0</v>
      </c>
      <c r="DK4" s="151">
        <f>CA4-BW4-BU4</f>
        <v>0</v>
      </c>
      <c r="DL4" s="74"/>
      <c r="DM4" s="75"/>
    </row>
    <row r="5" spans="1:117" ht="12.75">
      <c r="A5" s="59" t="s">
        <v>32</v>
      </c>
      <c r="B5" s="48">
        <v>406</v>
      </c>
      <c r="C5" s="4">
        <v>1369240</v>
      </c>
      <c r="D5" s="41">
        <v>3372.51</v>
      </c>
      <c r="E5" s="41">
        <v>94.36</v>
      </c>
      <c r="F5" s="11"/>
      <c r="G5" s="140">
        <v>0</v>
      </c>
      <c r="H5" s="50">
        <v>0</v>
      </c>
      <c r="I5" s="50">
        <v>0</v>
      </c>
      <c r="J5" s="50">
        <v>0</v>
      </c>
      <c r="K5" s="50">
        <v>0</v>
      </c>
      <c r="L5" s="50">
        <v>0</v>
      </c>
      <c r="M5" s="50">
        <f t="shared" si="0"/>
        <v>0</v>
      </c>
      <c r="N5" s="50">
        <v>0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  <c r="W5" s="50">
        <f t="shared" si="1"/>
        <v>0</v>
      </c>
      <c r="X5" s="50">
        <v>0</v>
      </c>
      <c r="Y5" s="50">
        <f t="shared" si="2"/>
        <v>0</v>
      </c>
      <c r="Z5" s="50">
        <v>0</v>
      </c>
      <c r="AA5" s="50">
        <v>0</v>
      </c>
      <c r="AB5" s="50">
        <v>0</v>
      </c>
      <c r="AC5" s="50">
        <v>0</v>
      </c>
      <c r="AD5" s="50">
        <v>0</v>
      </c>
      <c r="AE5" s="50">
        <f t="shared" si="3"/>
        <v>0</v>
      </c>
      <c r="AF5" s="50">
        <v>0</v>
      </c>
      <c r="AG5" s="50">
        <v>0</v>
      </c>
      <c r="AH5" s="50">
        <v>0</v>
      </c>
      <c r="AI5" s="50">
        <v>0</v>
      </c>
      <c r="AJ5" s="50">
        <v>0</v>
      </c>
      <c r="AK5" s="50">
        <v>0</v>
      </c>
      <c r="AL5" s="50">
        <v>0</v>
      </c>
      <c r="AM5" s="50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f t="shared" si="4"/>
        <v>0</v>
      </c>
      <c r="AT5" s="4">
        <v>0</v>
      </c>
      <c r="AU5" s="4">
        <f t="shared" si="5"/>
        <v>0</v>
      </c>
      <c r="AV5" s="4">
        <v>0</v>
      </c>
      <c r="AW5" s="4">
        <v>0</v>
      </c>
      <c r="AX5" s="4">
        <f t="shared" si="6"/>
        <v>0</v>
      </c>
      <c r="AY5" s="50">
        <v>0</v>
      </c>
      <c r="AZ5" s="50">
        <v>0</v>
      </c>
      <c r="BA5" s="50">
        <v>0</v>
      </c>
      <c r="BB5" s="50">
        <v>0</v>
      </c>
      <c r="BC5" s="50">
        <v>0</v>
      </c>
      <c r="BD5" s="50">
        <v>0</v>
      </c>
      <c r="BE5" s="50">
        <v>0</v>
      </c>
      <c r="BF5" s="50">
        <f t="shared" si="7"/>
        <v>0</v>
      </c>
      <c r="BG5" s="50">
        <v>0</v>
      </c>
      <c r="BH5" s="50">
        <v>0</v>
      </c>
      <c r="BI5" s="50">
        <v>0</v>
      </c>
      <c r="BJ5" s="50">
        <v>0</v>
      </c>
      <c r="BK5" s="50">
        <v>0</v>
      </c>
      <c r="BL5" s="50">
        <v>0</v>
      </c>
      <c r="BM5" s="50">
        <v>0</v>
      </c>
      <c r="BN5" s="50">
        <v>0</v>
      </c>
      <c r="BO5" s="50">
        <f t="shared" si="8"/>
        <v>0</v>
      </c>
      <c r="BP5" s="50">
        <v>0</v>
      </c>
      <c r="BQ5" s="50">
        <v>0</v>
      </c>
      <c r="BR5" s="50">
        <v>0</v>
      </c>
      <c r="BS5" s="50">
        <f t="shared" si="9"/>
        <v>0</v>
      </c>
      <c r="BT5" s="4">
        <v>0</v>
      </c>
      <c r="BU5" s="4">
        <v>0</v>
      </c>
      <c r="BV5" s="4">
        <v>0</v>
      </c>
      <c r="BW5" s="4">
        <v>0</v>
      </c>
      <c r="BX5" s="4">
        <f t="shared" si="10"/>
        <v>0</v>
      </c>
      <c r="BY5" s="4">
        <v>0</v>
      </c>
      <c r="BZ5" s="4">
        <v>0</v>
      </c>
      <c r="CA5" s="4">
        <v>0</v>
      </c>
      <c r="CB5" s="4">
        <f t="shared" si="11"/>
        <v>0</v>
      </c>
      <c r="CC5" s="4">
        <f t="shared" si="12"/>
        <v>0</v>
      </c>
      <c r="CD5" s="81">
        <f t="shared" si="13"/>
        <v>0</v>
      </c>
      <c r="CE5" s="83">
        <f t="shared" si="14"/>
        <v>0</v>
      </c>
      <c r="CF5" s="83">
        <f t="shared" si="15"/>
        <v>0</v>
      </c>
      <c r="CG5" s="83">
        <f t="shared" si="35"/>
        <v>0</v>
      </c>
      <c r="CH5" s="83">
        <f t="shared" si="16"/>
        <v>0</v>
      </c>
      <c r="CI5" s="44">
        <f t="shared" si="17"/>
        <v>0</v>
      </c>
      <c r="CJ5" s="66" t="str">
        <f t="shared" si="36"/>
        <v>-</v>
      </c>
      <c r="CK5" s="66" t="str">
        <f t="shared" si="37"/>
        <v>-</v>
      </c>
      <c r="CL5" s="148" t="str">
        <f t="shared" si="38"/>
        <v>-</v>
      </c>
      <c r="CM5" s="148" t="str">
        <f t="shared" si="39"/>
        <v>-</v>
      </c>
      <c r="CN5" s="148" t="str">
        <f t="shared" si="40"/>
        <v>-</v>
      </c>
      <c r="CO5" s="148" t="str">
        <f t="shared" si="41"/>
        <v>-</v>
      </c>
      <c r="CP5" s="148" t="str">
        <f t="shared" si="42"/>
        <v>-</v>
      </c>
      <c r="CQ5" s="148" t="str">
        <f t="shared" si="43"/>
        <v>-</v>
      </c>
      <c r="CR5" s="149" t="str">
        <f t="shared" si="44"/>
        <v>-</v>
      </c>
      <c r="CS5" s="83">
        <f t="shared" si="45"/>
        <v>0</v>
      </c>
      <c r="CT5" s="87">
        <f t="shared" si="18"/>
        <v>0</v>
      </c>
      <c r="CU5" s="87">
        <f t="shared" si="19"/>
        <v>0</v>
      </c>
      <c r="CV5" s="87">
        <f t="shared" si="20"/>
        <v>0</v>
      </c>
      <c r="CW5" s="87">
        <f t="shared" si="21"/>
        <v>0</v>
      </c>
      <c r="CX5" s="87">
        <f t="shared" si="22"/>
        <v>0</v>
      </c>
      <c r="CY5" s="87">
        <f t="shared" si="23"/>
        <v>0</v>
      </c>
      <c r="CZ5" s="87">
        <f t="shared" si="24"/>
        <v>0</v>
      </c>
      <c r="DA5" s="87">
        <f t="shared" si="25"/>
        <v>0</v>
      </c>
      <c r="DB5" s="87">
        <f t="shared" si="26"/>
        <v>0</v>
      </c>
      <c r="DC5" s="87">
        <f t="shared" si="27"/>
        <v>0</v>
      </c>
      <c r="DD5" s="87">
        <f t="shared" si="28"/>
        <v>0</v>
      </c>
      <c r="DE5" s="87">
        <f t="shared" si="29"/>
        <v>0</v>
      </c>
      <c r="DF5" s="87">
        <f t="shared" si="30"/>
        <v>0</v>
      </c>
      <c r="DG5" s="87">
        <f t="shared" si="31"/>
        <v>0</v>
      </c>
      <c r="DH5" s="87">
        <f t="shared" si="32"/>
        <v>0</v>
      </c>
      <c r="DI5" s="88">
        <f t="shared" si="33"/>
        <v>0</v>
      </c>
      <c r="DJ5" s="83">
        <f t="shared" si="34"/>
        <v>0</v>
      </c>
      <c r="DK5" s="151">
        <f aca="true" t="shared" si="46" ref="DK5:DK31">CA5-BW5-BU5</f>
        <v>0</v>
      </c>
      <c r="DL5" s="71"/>
      <c r="DM5" s="72"/>
    </row>
    <row r="6" spans="1:117" ht="12.75">
      <c r="A6" s="58" t="s">
        <v>1</v>
      </c>
      <c r="B6" s="53">
        <v>210</v>
      </c>
      <c r="C6" s="45">
        <v>719115</v>
      </c>
      <c r="D6" s="46">
        <v>3424.36</v>
      </c>
      <c r="E6" s="46">
        <v>95.81</v>
      </c>
      <c r="F6" s="135"/>
      <c r="G6" s="141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50">
        <f t="shared" si="0"/>
        <v>0</v>
      </c>
      <c r="N6" s="49">
        <v>0</v>
      </c>
      <c r="O6" s="49">
        <v>0</v>
      </c>
      <c r="P6" s="49">
        <v>0</v>
      </c>
      <c r="Q6" s="49">
        <v>0</v>
      </c>
      <c r="R6" s="49">
        <v>0</v>
      </c>
      <c r="S6" s="49">
        <v>0</v>
      </c>
      <c r="T6" s="49">
        <v>0</v>
      </c>
      <c r="U6" s="49">
        <v>0</v>
      </c>
      <c r="V6" s="49">
        <v>0</v>
      </c>
      <c r="W6" s="50">
        <f t="shared" si="1"/>
        <v>0</v>
      </c>
      <c r="X6" s="49">
        <v>0</v>
      </c>
      <c r="Y6" s="50">
        <f t="shared" si="2"/>
        <v>0</v>
      </c>
      <c r="Z6" s="49">
        <v>0</v>
      </c>
      <c r="AA6" s="49">
        <v>0</v>
      </c>
      <c r="AB6" s="49">
        <v>0</v>
      </c>
      <c r="AC6" s="49">
        <v>0</v>
      </c>
      <c r="AD6" s="49">
        <v>0</v>
      </c>
      <c r="AE6" s="50">
        <f t="shared" si="3"/>
        <v>0</v>
      </c>
      <c r="AF6" s="49">
        <v>0</v>
      </c>
      <c r="AG6" s="49">
        <v>0</v>
      </c>
      <c r="AH6" s="49">
        <v>0</v>
      </c>
      <c r="AI6" s="49">
        <v>0</v>
      </c>
      <c r="AJ6" s="49">
        <v>0</v>
      </c>
      <c r="AK6" s="49">
        <v>0</v>
      </c>
      <c r="AL6" s="49">
        <v>0</v>
      </c>
      <c r="AM6" s="49">
        <v>0</v>
      </c>
      <c r="AN6" s="45">
        <v>0</v>
      </c>
      <c r="AO6" s="45">
        <v>0</v>
      </c>
      <c r="AP6" s="45">
        <v>0</v>
      </c>
      <c r="AQ6" s="45">
        <v>0</v>
      </c>
      <c r="AR6" s="45">
        <v>0</v>
      </c>
      <c r="AS6" s="4">
        <f t="shared" si="4"/>
        <v>0</v>
      </c>
      <c r="AT6" s="45">
        <v>0</v>
      </c>
      <c r="AU6" s="4">
        <f t="shared" si="5"/>
        <v>0</v>
      </c>
      <c r="AV6" s="45">
        <v>0</v>
      </c>
      <c r="AW6" s="45">
        <v>0</v>
      </c>
      <c r="AX6" s="4">
        <f t="shared" si="6"/>
        <v>0</v>
      </c>
      <c r="AY6" s="49">
        <v>0</v>
      </c>
      <c r="AZ6" s="49">
        <v>0</v>
      </c>
      <c r="BA6" s="49">
        <v>0</v>
      </c>
      <c r="BB6" s="49">
        <v>0</v>
      </c>
      <c r="BC6" s="49">
        <v>0</v>
      </c>
      <c r="BD6" s="49">
        <v>0</v>
      </c>
      <c r="BE6" s="49">
        <v>0</v>
      </c>
      <c r="BF6" s="50">
        <f t="shared" si="7"/>
        <v>0</v>
      </c>
      <c r="BG6" s="49">
        <v>0</v>
      </c>
      <c r="BH6" s="49">
        <v>0</v>
      </c>
      <c r="BI6" s="49">
        <v>0</v>
      </c>
      <c r="BJ6" s="49">
        <v>0</v>
      </c>
      <c r="BK6" s="49">
        <v>0</v>
      </c>
      <c r="BL6" s="49">
        <v>0</v>
      </c>
      <c r="BM6" s="49">
        <v>0</v>
      </c>
      <c r="BN6" s="49">
        <v>0</v>
      </c>
      <c r="BO6" s="50">
        <f t="shared" si="8"/>
        <v>0</v>
      </c>
      <c r="BP6" s="49">
        <v>0</v>
      </c>
      <c r="BQ6" s="49">
        <v>0</v>
      </c>
      <c r="BR6" s="49">
        <v>0</v>
      </c>
      <c r="BS6" s="50">
        <f t="shared" si="9"/>
        <v>0</v>
      </c>
      <c r="BT6" s="45">
        <v>0</v>
      </c>
      <c r="BU6" s="45">
        <v>0</v>
      </c>
      <c r="BV6" s="45">
        <v>0</v>
      </c>
      <c r="BW6" s="45">
        <v>0</v>
      </c>
      <c r="BX6" s="4">
        <f t="shared" si="10"/>
        <v>0</v>
      </c>
      <c r="BY6" s="45">
        <v>0</v>
      </c>
      <c r="BZ6" s="45">
        <v>0</v>
      </c>
      <c r="CA6" s="45">
        <v>0</v>
      </c>
      <c r="CB6" s="4">
        <f t="shared" si="11"/>
        <v>0</v>
      </c>
      <c r="CC6" s="4">
        <f t="shared" si="12"/>
        <v>0</v>
      </c>
      <c r="CD6" s="81">
        <f t="shared" si="13"/>
        <v>0</v>
      </c>
      <c r="CE6" s="83">
        <f t="shared" si="14"/>
        <v>0</v>
      </c>
      <c r="CF6" s="83">
        <f t="shared" si="15"/>
        <v>0</v>
      </c>
      <c r="CG6" s="83">
        <f t="shared" si="35"/>
        <v>0</v>
      </c>
      <c r="CH6" s="83">
        <f t="shared" si="16"/>
        <v>0</v>
      </c>
      <c r="CI6" s="44">
        <f t="shared" si="17"/>
        <v>0</v>
      </c>
      <c r="CJ6" s="66" t="str">
        <f t="shared" si="36"/>
        <v>-</v>
      </c>
      <c r="CK6" s="66" t="str">
        <f t="shared" si="37"/>
        <v>-</v>
      </c>
      <c r="CL6" s="148" t="str">
        <f t="shared" si="38"/>
        <v>-</v>
      </c>
      <c r="CM6" s="148" t="str">
        <f t="shared" si="39"/>
        <v>-</v>
      </c>
      <c r="CN6" s="148" t="str">
        <f t="shared" si="40"/>
        <v>-</v>
      </c>
      <c r="CO6" s="148" t="str">
        <f t="shared" si="41"/>
        <v>-</v>
      </c>
      <c r="CP6" s="148" t="str">
        <f t="shared" si="42"/>
        <v>-</v>
      </c>
      <c r="CQ6" s="148" t="str">
        <f t="shared" si="43"/>
        <v>-</v>
      </c>
      <c r="CR6" s="149" t="str">
        <f t="shared" si="44"/>
        <v>-</v>
      </c>
      <c r="CS6" s="83">
        <f t="shared" si="45"/>
        <v>0</v>
      </c>
      <c r="CT6" s="87">
        <f t="shared" si="18"/>
        <v>0</v>
      </c>
      <c r="CU6" s="87">
        <f t="shared" si="19"/>
        <v>0</v>
      </c>
      <c r="CV6" s="87">
        <f t="shared" si="20"/>
        <v>0</v>
      </c>
      <c r="CW6" s="87">
        <f t="shared" si="21"/>
        <v>0</v>
      </c>
      <c r="CX6" s="87">
        <f t="shared" si="22"/>
        <v>0</v>
      </c>
      <c r="CY6" s="87">
        <f t="shared" si="23"/>
        <v>0</v>
      </c>
      <c r="CZ6" s="87">
        <f t="shared" si="24"/>
        <v>0</v>
      </c>
      <c r="DA6" s="87">
        <f t="shared" si="25"/>
        <v>0</v>
      </c>
      <c r="DB6" s="87">
        <f t="shared" si="26"/>
        <v>0</v>
      </c>
      <c r="DC6" s="87">
        <f t="shared" si="27"/>
        <v>0</v>
      </c>
      <c r="DD6" s="87">
        <f t="shared" si="28"/>
        <v>0</v>
      </c>
      <c r="DE6" s="87">
        <f t="shared" si="29"/>
        <v>0</v>
      </c>
      <c r="DF6" s="87">
        <f t="shared" si="30"/>
        <v>0</v>
      </c>
      <c r="DG6" s="87">
        <f t="shared" si="31"/>
        <v>0</v>
      </c>
      <c r="DH6" s="87">
        <f t="shared" si="32"/>
        <v>0</v>
      </c>
      <c r="DI6" s="88">
        <f t="shared" si="33"/>
        <v>0</v>
      </c>
      <c r="DJ6" s="83">
        <f t="shared" si="34"/>
        <v>0</v>
      </c>
      <c r="DK6" s="151">
        <f t="shared" si="46"/>
        <v>0</v>
      </c>
      <c r="DL6" s="74"/>
      <c r="DM6" s="75"/>
    </row>
    <row r="7" spans="1:117" ht="12.75">
      <c r="A7" s="59" t="s">
        <v>2</v>
      </c>
      <c r="B7" s="48">
        <v>745</v>
      </c>
      <c r="C7" s="4">
        <v>1623908</v>
      </c>
      <c r="D7" s="41">
        <v>2179.74</v>
      </c>
      <c r="E7" s="41">
        <v>60.99</v>
      </c>
      <c r="F7" s="11"/>
      <c r="G7" s="140">
        <v>0</v>
      </c>
      <c r="H7" s="50">
        <v>0</v>
      </c>
      <c r="I7" s="50">
        <v>0</v>
      </c>
      <c r="J7" s="50">
        <v>0</v>
      </c>
      <c r="K7" s="50">
        <v>0</v>
      </c>
      <c r="L7" s="50">
        <v>0</v>
      </c>
      <c r="M7" s="50">
        <f t="shared" si="0"/>
        <v>0</v>
      </c>
      <c r="N7" s="50">
        <v>0</v>
      </c>
      <c r="O7" s="50">
        <v>0</v>
      </c>
      <c r="P7" s="50">
        <v>0</v>
      </c>
      <c r="Q7" s="50">
        <v>0</v>
      </c>
      <c r="R7" s="50">
        <v>0</v>
      </c>
      <c r="S7" s="50">
        <v>0</v>
      </c>
      <c r="T7" s="50">
        <v>0</v>
      </c>
      <c r="U7" s="50">
        <v>0</v>
      </c>
      <c r="V7" s="50">
        <v>0</v>
      </c>
      <c r="W7" s="50">
        <f t="shared" si="1"/>
        <v>0</v>
      </c>
      <c r="X7" s="50">
        <v>0</v>
      </c>
      <c r="Y7" s="50">
        <f t="shared" si="2"/>
        <v>0</v>
      </c>
      <c r="Z7" s="50">
        <v>0</v>
      </c>
      <c r="AA7" s="50">
        <v>0</v>
      </c>
      <c r="AB7" s="50">
        <v>0</v>
      </c>
      <c r="AC7" s="50">
        <v>0</v>
      </c>
      <c r="AD7" s="50">
        <v>0</v>
      </c>
      <c r="AE7" s="50">
        <f t="shared" si="3"/>
        <v>0</v>
      </c>
      <c r="AF7" s="50">
        <v>0</v>
      </c>
      <c r="AG7" s="50">
        <v>0</v>
      </c>
      <c r="AH7" s="50">
        <v>0</v>
      </c>
      <c r="AI7" s="50">
        <v>0</v>
      </c>
      <c r="AJ7" s="50">
        <v>0</v>
      </c>
      <c r="AK7" s="50">
        <v>0</v>
      </c>
      <c r="AL7" s="50">
        <v>0</v>
      </c>
      <c r="AM7" s="50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f t="shared" si="4"/>
        <v>0</v>
      </c>
      <c r="AT7" s="4">
        <v>0</v>
      </c>
      <c r="AU7" s="4">
        <f t="shared" si="5"/>
        <v>0</v>
      </c>
      <c r="AV7" s="4">
        <v>0</v>
      </c>
      <c r="AW7" s="4">
        <v>0</v>
      </c>
      <c r="AX7" s="4">
        <f t="shared" si="6"/>
        <v>0</v>
      </c>
      <c r="AY7" s="50">
        <v>0</v>
      </c>
      <c r="AZ7" s="50">
        <v>0</v>
      </c>
      <c r="BA7" s="50">
        <v>0</v>
      </c>
      <c r="BB7" s="50">
        <v>0</v>
      </c>
      <c r="BC7" s="50">
        <v>0</v>
      </c>
      <c r="BD7" s="50">
        <v>0</v>
      </c>
      <c r="BE7" s="50">
        <v>0</v>
      </c>
      <c r="BF7" s="50">
        <f t="shared" si="7"/>
        <v>0</v>
      </c>
      <c r="BG7" s="50">
        <v>0</v>
      </c>
      <c r="BH7" s="50">
        <v>0</v>
      </c>
      <c r="BI7" s="50">
        <v>0</v>
      </c>
      <c r="BJ7" s="50">
        <v>0</v>
      </c>
      <c r="BK7" s="50">
        <v>0</v>
      </c>
      <c r="BL7" s="50">
        <v>0</v>
      </c>
      <c r="BM7" s="50">
        <v>0</v>
      </c>
      <c r="BN7" s="50">
        <v>0</v>
      </c>
      <c r="BO7" s="50">
        <f t="shared" si="8"/>
        <v>0</v>
      </c>
      <c r="BP7" s="50">
        <v>0</v>
      </c>
      <c r="BQ7" s="50">
        <v>0</v>
      </c>
      <c r="BR7" s="50">
        <v>0</v>
      </c>
      <c r="BS7" s="50">
        <f t="shared" si="9"/>
        <v>0</v>
      </c>
      <c r="BT7" s="4">
        <v>0</v>
      </c>
      <c r="BU7" s="4">
        <v>0</v>
      </c>
      <c r="BV7" s="4">
        <v>0</v>
      </c>
      <c r="BW7" s="4">
        <v>0</v>
      </c>
      <c r="BX7" s="4">
        <f t="shared" si="10"/>
        <v>0</v>
      </c>
      <c r="BY7" s="4">
        <v>0</v>
      </c>
      <c r="BZ7" s="4">
        <v>0</v>
      </c>
      <c r="CA7" s="4">
        <v>0</v>
      </c>
      <c r="CB7" s="4">
        <f t="shared" si="11"/>
        <v>0</v>
      </c>
      <c r="CC7" s="4">
        <f t="shared" si="12"/>
        <v>0</v>
      </c>
      <c r="CD7" s="81">
        <f t="shared" si="13"/>
        <v>0</v>
      </c>
      <c r="CE7" s="83">
        <f t="shared" si="14"/>
        <v>0</v>
      </c>
      <c r="CF7" s="83">
        <f t="shared" si="15"/>
        <v>0</v>
      </c>
      <c r="CG7" s="83">
        <f t="shared" si="35"/>
        <v>0</v>
      </c>
      <c r="CH7" s="83">
        <f t="shared" si="16"/>
        <v>0</v>
      </c>
      <c r="CI7" s="44">
        <f t="shared" si="17"/>
        <v>0</v>
      </c>
      <c r="CJ7" s="66" t="str">
        <f t="shared" si="36"/>
        <v>-</v>
      </c>
      <c r="CK7" s="66" t="str">
        <f t="shared" si="37"/>
        <v>-</v>
      </c>
      <c r="CL7" s="148" t="str">
        <f t="shared" si="38"/>
        <v>-</v>
      </c>
      <c r="CM7" s="148" t="str">
        <f t="shared" si="39"/>
        <v>-</v>
      </c>
      <c r="CN7" s="148" t="str">
        <f t="shared" si="40"/>
        <v>-</v>
      </c>
      <c r="CO7" s="148" t="str">
        <f t="shared" si="41"/>
        <v>-</v>
      </c>
      <c r="CP7" s="148" t="str">
        <f t="shared" si="42"/>
        <v>-</v>
      </c>
      <c r="CQ7" s="148" t="str">
        <f t="shared" si="43"/>
        <v>-</v>
      </c>
      <c r="CR7" s="149" t="str">
        <f t="shared" si="44"/>
        <v>-</v>
      </c>
      <c r="CS7" s="83">
        <f t="shared" si="45"/>
        <v>0</v>
      </c>
      <c r="CT7" s="87">
        <f t="shared" si="18"/>
        <v>0</v>
      </c>
      <c r="CU7" s="87">
        <f t="shared" si="19"/>
        <v>0</v>
      </c>
      <c r="CV7" s="87">
        <f t="shared" si="20"/>
        <v>0</v>
      </c>
      <c r="CW7" s="87">
        <f t="shared" si="21"/>
        <v>0</v>
      </c>
      <c r="CX7" s="87">
        <f t="shared" si="22"/>
        <v>0</v>
      </c>
      <c r="CY7" s="87">
        <f t="shared" si="23"/>
        <v>0</v>
      </c>
      <c r="CZ7" s="87">
        <f t="shared" si="24"/>
        <v>0</v>
      </c>
      <c r="DA7" s="87">
        <f t="shared" si="25"/>
        <v>0</v>
      </c>
      <c r="DB7" s="87">
        <f t="shared" si="26"/>
        <v>0</v>
      </c>
      <c r="DC7" s="87">
        <f t="shared" si="27"/>
        <v>0</v>
      </c>
      <c r="DD7" s="87">
        <f t="shared" si="28"/>
        <v>0</v>
      </c>
      <c r="DE7" s="87">
        <f t="shared" si="29"/>
        <v>0</v>
      </c>
      <c r="DF7" s="87">
        <f t="shared" si="30"/>
        <v>0</v>
      </c>
      <c r="DG7" s="87">
        <f t="shared" si="31"/>
        <v>0</v>
      </c>
      <c r="DH7" s="87">
        <f t="shared" si="32"/>
        <v>0</v>
      </c>
      <c r="DI7" s="88">
        <f t="shared" si="33"/>
        <v>0</v>
      </c>
      <c r="DJ7" s="83">
        <f t="shared" si="34"/>
        <v>0</v>
      </c>
      <c r="DK7" s="151">
        <f t="shared" si="46"/>
        <v>0</v>
      </c>
      <c r="DL7" s="71"/>
      <c r="DM7" s="72"/>
    </row>
    <row r="8" spans="1:117" ht="12.75">
      <c r="A8" s="58" t="s">
        <v>3</v>
      </c>
      <c r="B8" s="53">
        <v>644</v>
      </c>
      <c r="C8" s="45">
        <v>1755067</v>
      </c>
      <c r="D8" s="46">
        <v>2725.26</v>
      </c>
      <c r="E8" s="46">
        <v>76.25</v>
      </c>
      <c r="F8" s="135"/>
      <c r="G8" s="141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50">
        <f t="shared" si="0"/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50">
        <f t="shared" si="1"/>
        <v>0</v>
      </c>
      <c r="X8" s="49">
        <v>0</v>
      </c>
      <c r="Y8" s="50">
        <f t="shared" si="2"/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50">
        <f t="shared" si="3"/>
        <v>0</v>
      </c>
      <c r="AF8" s="49">
        <v>0</v>
      </c>
      <c r="AG8" s="49">
        <v>0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5">
        <v>0</v>
      </c>
      <c r="AO8" s="45">
        <v>0</v>
      </c>
      <c r="AP8" s="45">
        <v>0</v>
      </c>
      <c r="AQ8" s="45">
        <v>0</v>
      </c>
      <c r="AR8" s="45">
        <v>0</v>
      </c>
      <c r="AS8" s="4">
        <f t="shared" si="4"/>
        <v>0</v>
      </c>
      <c r="AT8" s="45">
        <v>0</v>
      </c>
      <c r="AU8" s="4">
        <f t="shared" si="5"/>
        <v>0</v>
      </c>
      <c r="AV8" s="45">
        <v>0</v>
      </c>
      <c r="AW8" s="45">
        <v>0</v>
      </c>
      <c r="AX8" s="4">
        <f t="shared" si="6"/>
        <v>0</v>
      </c>
      <c r="AY8" s="49">
        <v>0</v>
      </c>
      <c r="AZ8" s="49">
        <v>0</v>
      </c>
      <c r="BA8" s="49">
        <v>0</v>
      </c>
      <c r="BB8" s="49">
        <v>0</v>
      </c>
      <c r="BC8" s="49">
        <v>0</v>
      </c>
      <c r="BD8" s="49">
        <v>0</v>
      </c>
      <c r="BE8" s="49">
        <v>0</v>
      </c>
      <c r="BF8" s="50">
        <f t="shared" si="7"/>
        <v>0</v>
      </c>
      <c r="BG8" s="49">
        <v>0</v>
      </c>
      <c r="BH8" s="49">
        <v>0</v>
      </c>
      <c r="BI8" s="49">
        <v>0</v>
      </c>
      <c r="BJ8" s="49">
        <v>0</v>
      </c>
      <c r="BK8" s="49">
        <v>0</v>
      </c>
      <c r="BL8" s="49">
        <v>0</v>
      </c>
      <c r="BM8" s="49">
        <v>0</v>
      </c>
      <c r="BN8" s="49">
        <v>0</v>
      </c>
      <c r="BO8" s="50">
        <f t="shared" si="8"/>
        <v>0</v>
      </c>
      <c r="BP8" s="49">
        <v>0</v>
      </c>
      <c r="BQ8" s="49">
        <v>0</v>
      </c>
      <c r="BR8" s="49">
        <v>0</v>
      </c>
      <c r="BS8" s="50">
        <f t="shared" si="9"/>
        <v>0</v>
      </c>
      <c r="BT8" s="45">
        <v>0</v>
      </c>
      <c r="BU8" s="45">
        <v>0</v>
      </c>
      <c r="BV8" s="45">
        <v>0</v>
      </c>
      <c r="BW8" s="45">
        <v>0</v>
      </c>
      <c r="BX8" s="4">
        <f t="shared" si="10"/>
        <v>0</v>
      </c>
      <c r="BY8" s="45">
        <v>0</v>
      </c>
      <c r="BZ8" s="45">
        <v>0</v>
      </c>
      <c r="CA8" s="45">
        <v>0</v>
      </c>
      <c r="CB8" s="4">
        <f t="shared" si="11"/>
        <v>0</v>
      </c>
      <c r="CC8" s="4">
        <f t="shared" si="12"/>
        <v>0</v>
      </c>
      <c r="CD8" s="81">
        <f t="shared" si="13"/>
        <v>0</v>
      </c>
      <c r="CE8" s="83">
        <f t="shared" si="14"/>
        <v>0</v>
      </c>
      <c r="CF8" s="83">
        <f t="shared" si="15"/>
        <v>0</v>
      </c>
      <c r="CG8" s="83">
        <f t="shared" si="35"/>
        <v>0</v>
      </c>
      <c r="CH8" s="83">
        <f t="shared" si="16"/>
        <v>0</v>
      </c>
      <c r="CI8" s="44">
        <f t="shared" si="17"/>
        <v>0</v>
      </c>
      <c r="CJ8" s="66" t="str">
        <f t="shared" si="36"/>
        <v>-</v>
      </c>
      <c r="CK8" s="66" t="str">
        <f t="shared" si="37"/>
        <v>-</v>
      </c>
      <c r="CL8" s="148" t="str">
        <f t="shared" si="38"/>
        <v>-</v>
      </c>
      <c r="CM8" s="148" t="str">
        <f t="shared" si="39"/>
        <v>-</v>
      </c>
      <c r="CN8" s="148" t="str">
        <f t="shared" si="40"/>
        <v>-</v>
      </c>
      <c r="CO8" s="148" t="str">
        <f t="shared" si="41"/>
        <v>-</v>
      </c>
      <c r="CP8" s="148" t="str">
        <f t="shared" si="42"/>
        <v>-</v>
      </c>
      <c r="CQ8" s="148" t="str">
        <f t="shared" si="43"/>
        <v>-</v>
      </c>
      <c r="CR8" s="149" t="str">
        <f t="shared" si="44"/>
        <v>-</v>
      </c>
      <c r="CS8" s="83">
        <f t="shared" si="45"/>
        <v>0</v>
      </c>
      <c r="CT8" s="87">
        <f t="shared" si="18"/>
        <v>0</v>
      </c>
      <c r="CU8" s="87">
        <f t="shared" si="19"/>
        <v>0</v>
      </c>
      <c r="CV8" s="87">
        <f t="shared" si="20"/>
        <v>0</v>
      </c>
      <c r="CW8" s="87">
        <f t="shared" si="21"/>
        <v>0</v>
      </c>
      <c r="CX8" s="87">
        <f t="shared" si="22"/>
        <v>0</v>
      </c>
      <c r="CY8" s="87">
        <f t="shared" si="23"/>
        <v>0</v>
      </c>
      <c r="CZ8" s="87">
        <f t="shared" si="24"/>
        <v>0</v>
      </c>
      <c r="DA8" s="87">
        <f t="shared" si="25"/>
        <v>0</v>
      </c>
      <c r="DB8" s="87">
        <f t="shared" si="26"/>
        <v>0</v>
      </c>
      <c r="DC8" s="87">
        <f t="shared" si="27"/>
        <v>0</v>
      </c>
      <c r="DD8" s="87">
        <f t="shared" si="28"/>
        <v>0</v>
      </c>
      <c r="DE8" s="87">
        <f t="shared" si="29"/>
        <v>0</v>
      </c>
      <c r="DF8" s="87">
        <f t="shared" si="30"/>
        <v>0</v>
      </c>
      <c r="DG8" s="87">
        <f t="shared" si="31"/>
        <v>0</v>
      </c>
      <c r="DH8" s="87">
        <f t="shared" si="32"/>
        <v>0</v>
      </c>
      <c r="DI8" s="88">
        <f t="shared" si="33"/>
        <v>0</v>
      </c>
      <c r="DJ8" s="83">
        <f t="shared" si="34"/>
        <v>0</v>
      </c>
      <c r="DK8" s="151">
        <f t="shared" si="46"/>
        <v>0</v>
      </c>
      <c r="DL8" s="74"/>
      <c r="DM8" s="75"/>
    </row>
    <row r="9" spans="1:117" ht="12.75">
      <c r="A9" s="59" t="s">
        <v>4</v>
      </c>
      <c r="B9" s="48">
        <v>2717</v>
      </c>
      <c r="C9" s="4">
        <v>10661220</v>
      </c>
      <c r="D9" s="41">
        <v>3923.89</v>
      </c>
      <c r="E9" s="41">
        <v>109.79</v>
      </c>
      <c r="F9" s="11"/>
      <c r="G9" s="14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f t="shared" si="0"/>
        <v>0</v>
      </c>
      <c r="N9" s="50">
        <v>0</v>
      </c>
      <c r="O9" s="50">
        <v>0</v>
      </c>
      <c r="P9" s="50">
        <v>0</v>
      </c>
      <c r="Q9" s="50">
        <v>0</v>
      </c>
      <c r="R9" s="50">
        <v>0</v>
      </c>
      <c r="S9" s="50">
        <v>0</v>
      </c>
      <c r="T9" s="50">
        <v>0</v>
      </c>
      <c r="U9" s="50">
        <v>0</v>
      </c>
      <c r="V9" s="50">
        <v>0</v>
      </c>
      <c r="W9" s="50">
        <f t="shared" si="1"/>
        <v>0</v>
      </c>
      <c r="X9" s="50">
        <v>0</v>
      </c>
      <c r="Y9" s="50">
        <f t="shared" si="2"/>
        <v>0</v>
      </c>
      <c r="Z9" s="50">
        <v>0</v>
      </c>
      <c r="AA9" s="50">
        <v>0</v>
      </c>
      <c r="AB9" s="50">
        <v>0</v>
      </c>
      <c r="AC9" s="50">
        <v>0</v>
      </c>
      <c r="AD9" s="50">
        <v>0</v>
      </c>
      <c r="AE9" s="50">
        <f t="shared" si="3"/>
        <v>0</v>
      </c>
      <c r="AF9" s="50">
        <v>0</v>
      </c>
      <c r="AG9" s="50">
        <v>0</v>
      </c>
      <c r="AH9" s="50">
        <v>0</v>
      </c>
      <c r="AI9" s="50">
        <v>0</v>
      </c>
      <c r="AJ9" s="50">
        <v>0</v>
      </c>
      <c r="AK9" s="50">
        <v>0</v>
      </c>
      <c r="AL9" s="50">
        <v>0</v>
      </c>
      <c r="AM9" s="50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f t="shared" si="4"/>
        <v>0</v>
      </c>
      <c r="AT9" s="4">
        <v>0</v>
      </c>
      <c r="AU9" s="4">
        <f t="shared" si="5"/>
        <v>0</v>
      </c>
      <c r="AV9" s="4">
        <v>0</v>
      </c>
      <c r="AW9" s="4">
        <v>0</v>
      </c>
      <c r="AX9" s="4">
        <f t="shared" si="6"/>
        <v>0</v>
      </c>
      <c r="AY9" s="50">
        <v>0</v>
      </c>
      <c r="AZ9" s="50">
        <v>0</v>
      </c>
      <c r="BA9" s="50">
        <v>0</v>
      </c>
      <c r="BB9" s="50">
        <v>0</v>
      </c>
      <c r="BC9" s="50">
        <v>0</v>
      </c>
      <c r="BD9" s="50">
        <v>0</v>
      </c>
      <c r="BE9" s="50">
        <v>0</v>
      </c>
      <c r="BF9" s="50">
        <f t="shared" si="7"/>
        <v>0</v>
      </c>
      <c r="BG9" s="50">
        <v>0</v>
      </c>
      <c r="BH9" s="50">
        <v>0</v>
      </c>
      <c r="BI9" s="50">
        <v>0</v>
      </c>
      <c r="BJ9" s="50">
        <v>0</v>
      </c>
      <c r="BK9" s="50">
        <v>0</v>
      </c>
      <c r="BL9" s="50">
        <v>0</v>
      </c>
      <c r="BM9" s="50">
        <v>0</v>
      </c>
      <c r="BN9" s="50">
        <v>0</v>
      </c>
      <c r="BO9" s="50">
        <f t="shared" si="8"/>
        <v>0</v>
      </c>
      <c r="BP9" s="50">
        <v>0</v>
      </c>
      <c r="BQ9" s="50">
        <v>0</v>
      </c>
      <c r="BR9" s="50">
        <v>0</v>
      </c>
      <c r="BS9" s="50">
        <f t="shared" si="9"/>
        <v>0</v>
      </c>
      <c r="BT9" s="4">
        <v>0</v>
      </c>
      <c r="BU9" s="4">
        <v>0</v>
      </c>
      <c r="BV9" s="4">
        <v>0</v>
      </c>
      <c r="BW9" s="4">
        <v>0</v>
      </c>
      <c r="BX9" s="4">
        <f t="shared" si="10"/>
        <v>0</v>
      </c>
      <c r="BY9" s="4">
        <v>0</v>
      </c>
      <c r="BZ9" s="4">
        <v>0</v>
      </c>
      <c r="CA9" s="4">
        <v>0</v>
      </c>
      <c r="CB9" s="4">
        <f t="shared" si="11"/>
        <v>0</v>
      </c>
      <c r="CC9" s="4">
        <f t="shared" si="12"/>
        <v>0</v>
      </c>
      <c r="CD9" s="81">
        <f t="shared" si="13"/>
        <v>0</v>
      </c>
      <c r="CE9" s="83">
        <f t="shared" si="14"/>
        <v>0</v>
      </c>
      <c r="CF9" s="83">
        <f t="shared" si="15"/>
        <v>0</v>
      </c>
      <c r="CG9" s="83">
        <f t="shared" si="35"/>
        <v>0</v>
      </c>
      <c r="CH9" s="83">
        <f t="shared" si="16"/>
        <v>0</v>
      </c>
      <c r="CI9" s="44">
        <f t="shared" si="17"/>
        <v>0</v>
      </c>
      <c r="CJ9" s="66" t="str">
        <f t="shared" si="36"/>
        <v>-</v>
      </c>
      <c r="CK9" s="66" t="str">
        <f t="shared" si="37"/>
        <v>-</v>
      </c>
      <c r="CL9" s="148" t="str">
        <f t="shared" si="38"/>
        <v>-</v>
      </c>
      <c r="CM9" s="148" t="str">
        <f t="shared" si="39"/>
        <v>-</v>
      </c>
      <c r="CN9" s="148" t="str">
        <f t="shared" si="40"/>
        <v>-</v>
      </c>
      <c r="CO9" s="148" t="str">
        <f t="shared" si="41"/>
        <v>-</v>
      </c>
      <c r="CP9" s="148" t="str">
        <f t="shared" si="42"/>
        <v>-</v>
      </c>
      <c r="CQ9" s="148" t="str">
        <f t="shared" si="43"/>
        <v>-</v>
      </c>
      <c r="CR9" s="149" t="str">
        <f t="shared" si="44"/>
        <v>-</v>
      </c>
      <c r="CS9" s="83">
        <f t="shared" si="45"/>
        <v>0</v>
      </c>
      <c r="CT9" s="87">
        <f t="shared" si="18"/>
        <v>0</v>
      </c>
      <c r="CU9" s="87">
        <f t="shared" si="19"/>
        <v>0</v>
      </c>
      <c r="CV9" s="87">
        <f t="shared" si="20"/>
        <v>0</v>
      </c>
      <c r="CW9" s="87">
        <f t="shared" si="21"/>
        <v>0</v>
      </c>
      <c r="CX9" s="87">
        <f t="shared" si="22"/>
        <v>0</v>
      </c>
      <c r="CY9" s="87">
        <f t="shared" si="23"/>
        <v>0</v>
      </c>
      <c r="CZ9" s="87">
        <f t="shared" si="24"/>
        <v>0</v>
      </c>
      <c r="DA9" s="87">
        <f t="shared" si="25"/>
        <v>0</v>
      </c>
      <c r="DB9" s="87">
        <f t="shared" si="26"/>
        <v>0</v>
      </c>
      <c r="DC9" s="87">
        <f t="shared" si="27"/>
        <v>0</v>
      </c>
      <c r="DD9" s="87">
        <f t="shared" si="28"/>
        <v>0</v>
      </c>
      <c r="DE9" s="87">
        <f t="shared" si="29"/>
        <v>0</v>
      </c>
      <c r="DF9" s="87">
        <f t="shared" si="30"/>
        <v>0</v>
      </c>
      <c r="DG9" s="87">
        <f t="shared" si="31"/>
        <v>0</v>
      </c>
      <c r="DH9" s="87">
        <f t="shared" si="32"/>
        <v>0</v>
      </c>
      <c r="DI9" s="88">
        <f t="shared" si="33"/>
        <v>0</v>
      </c>
      <c r="DJ9" s="83">
        <f t="shared" si="34"/>
        <v>0</v>
      </c>
      <c r="DK9" s="151">
        <f t="shared" si="46"/>
        <v>0</v>
      </c>
      <c r="DL9" s="71"/>
      <c r="DM9" s="72"/>
    </row>
    <row r="10" spans="1:117" ht="12.75">
      <c r="A10" s="58" t="s">
        <v>5</v>
      </c>
      <c r="B10" s="53">
        <v>532</v>
      </c>
      <c r="C10" s="45">
        <v>1489699</v>
      </c>
      <c r="D10" s="46">
        <v>2800.19</v>
      </c>
      <c r="E10" s="46">
        <v>78.35</v>
      </c>
      <c r="F10" s="135"/>
      <c r="G10" s="141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50">
        <f t="shared" si="0"/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50">
        <f t="shared" si="1"/>
        <v>0</v>
      </c>
      <c r="X10" s="49">
        <v>0</v>
      </c>
      <c r="Y10" s="50">
        <f t="shared" si="2"/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50">
        <f t="shared" si="3"/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5">
        <v>0</v>
      </c>
      <c r="AO10" s="45">
        <v>0</v>
      </c>
      <c r="AP10" s="45">
        <v>0</v>
      </c>
      <c r="AQ10" s="45">
        <v>0</v>
      </c>
      <c r="AR10" s="45">
        <v>0</v>
      </c>
      <c r="AS10" s="4">
        <f t="shared" si="4"/>
        <v>0</v>
      </c>
      <c r="AT10" s="45">
        <v>0</v>
      </c>
      <c r="AU10" s="4">
        <f t="shared" si="5"/>
        <v>0</v>
      </c>
      <c r="AV10" s="45">
        <v>0</v>
      </c>
      <c r="AW10" s="45">
        <v>0</v>
      </c>
      <c r="AX10" s="4">
        <f t="shared" si="6"/>
        <v>0</v>
      </c>
      <c r="AY10" s="49">
        <v>0</v>
      </c>
      <c r="AZ10" s="49">
        <v>0</v>
      </c>
      <c r="BA10" s="49">
        <v>0</v>
      </c>
      <c r="BB10" s="49">
        <v>0</v>
      </c>
      <c r="BC10" s="49">
        <v>0</v>
      </c>
      <c r="BD10" s="49">
        <v>0</v>
      </c>
      <c r="BE10" s="49">
        <v>0</v>
      </c>
      <c r="BF10" s="50">
        <f t="shared" si="7"/>
        <v>0</v>
      </c>
      <c r="BG10" s="49">
        <v>0</v>
      </c>
      <c r="BH10" s="49">
        <v>0</v>
      </c>
      <c r="BI10" s="49">
        <v>0</v>
      </c>
      <c r="BJ10" s="49">
        <v>0</v>
      </c>
      <c r="BK10" s="49">
        <v>0</v>
      </c>
      <c r="BL10" s="49">
        <v>0</v>
      </c>
      <c r="BM10" s="49">
        <v>0</v>
      </c>
      <c r="BN10" s="49">
        <v>0</v>
      </c>
      <c r="BO10" s="50">
        <f t="shared" si="8"/>
        <v>0</v>
      </c>
      <c r="BP10" s="49">
        <v>0</v>
      </c>
      <c r="BQ10" s="49">
        <v>0</v>
      </c>
      <c r="BR10" s="49">
        <v>0</v>
      </c>
      <c r="BS10" s="50">
        <f t="shared" si="9"/>
        <v>0</v>
      </c>
      <c r="BT10" s="45">
        <v>0</v>
      </c>
      <c r="BU10" s="45">
        <v>0</v>
      </c>
      <c r="BV10" s="45">
        <v>0</v>
      </c>
      <c r="BW10" s="45">
        <v>0</v>
      </c>
      <c r="BX10" s="4">
        <f t="shared" si="10"/>
        <v>0</v>
      </c>
      <c r="BY10" s="45">
        <v>0</v>
      </c>
      <c r="BZ10" s="45">
        <v>0</v>
      </c>
      <c r="CA10" s="45">
        <v>0</v>
      </c>
      <c r="CB10" s="4">
        <f t="shared" si="11"/>
        <v>0</v>
      </c>
      <c r="CC10" s="4">
        <f t="shared" si="12"/>
        <v>0</v>
      </c>
      <c r="CD10" s="81">
        <f t="shared" si="13"/>
        <v>0</v>
      </c>
      <c r="CE10" s="83">
        <f t="shared" si="14"/>
        <v>0</v>
      </c>
      <c r="CF10" s="83">
        <f t="shared" si="15"/>
        <v>0</v>
      </c>
      <c r="CG10" s="83">
        <f t="shared" si="35"/>
        <v>0</v>
      </c>
      <c r="CH10" s="83">
        <f t="shared" si="16"/>
        <v>0</v>
      </c>
      <c r="CI10" s="44">
        <f t="shared" si="17"/>
        <v>0</v>
      </c>
      <c r="CJ10" s="66" t="str">
        <f t="shared" si="36"/>
        <v>-</v>
      </c>
      <c r="CK10" s="66" t="str">
        <f t="shared" si="37"/>
        <v>-</v>
      </c>
      <c r="CL10" s="148" t="str">
        <f t="shared" si="38"/>
        <v>-</v>
      </c>
      <c r="CM10" s="148" t="str">
        <f t="shared" si="39"/>
        <v>-</v>
      </c>
      <c r="CN10" s="148" t="str">
        <f t="shared" si="40"/>
        <v>-</v>
      </c>
      <c r="CO10" s="148" t="str">
        <f t="shared" si="41"/>
        <v>-</v>
      </c>
      <c r="CP10" s="148" t="str">
        <f t="shared" si="42"/>
        <v>-</v>
      </c>
      <c r="CQ10" s="148" t="str">
        <f t="shared" si="43"/>
        <v>-</v>
      </c>
      <c r="CR10" s="149" t="str">
        <f t="shared" si="44"/>
        <v>-</v>
      </c>
      <c r="CS10" s="83">
        <f t="shared" si="45"/>
        <v>0</v>
      </c>
      <c r="CT10" s="87">
        <f t="shared" si="18"/>
        <v>0</v>
      </c>
      <c r="CU10" s="87">
        <f t="shared" si="19"/>
        <v>0</v>
      </c>
      <c r="CV10" s="87">
        <f t="shared" si="20"/>
        <v>0</v>
      </c>
      <c r="CW10" s="87">
        <f t="shared" si="21"/>
        <v>0</v>
      </c>
      <c r="CX10" s="87">
        <f t="shared" si="22"/>
        <v>0</v>
      </c>
      <c r="CY10" s="87">
        <f t="shared" si="23"/>
        <v>0</v>
      </c>
      <c r="CZ10" s="87">
        <f t="shared" si="24"/>
        <v>0</v>
      </c>
      <c r="DA10" s="87">
        <f t="shared" si="25"/>
        <v>0</v>
      </c>
      <c r="DB10" s="87">
        <f t="shared" si="26"/>
        <v>0</v>
      </c>
      <c r="DC10" s="87">
        <f t="shared" si="27"/>
        <v>0</v>
      </c>
      <c r="DD10" s="87">
        <f t="shared" si="28"/>
        <v>0</v>
      </c>
      <c r="DE10" s="87">
        <f t="shared" si="29"/>
        <v>0</v>
      </c>
      <c r="DF10" s="87">
        <f t="shared" si="30"/>
        <v>0</v>
      </c>
      <c r="DG10" s="87">
        <f t="shared" si="31"/>
        <v>0</v>
      </c>
      <c r="DH10" s="87">
        <f t="shared" si="32"/>
        <v>0</v>
      </c>
      <c r="DI10" s="88">
        <f t="shared" si="33"/>
        <v>0</v>
      </c>
      <c r="DJ10" s="83">
        <f t="shared" si="34"/>
        <v>0</v>
      </c>
      <c r="DK10" s="151">
        <f t="shared" si="46"/>
        <v>0</v>
      </c>
      <c r="DL10" s="74"/>
      <c r="DM10" s="75"/>
    </row>
    <row r="11" spans="1:117" ht="12.75">
      <c r="A11" s="59" t="s">
        <v>6</v>
      </c>
      <c r="B11" s="48">
        <v>5645</v>
      </c>
      <c r="C11" s="4">
        <v>23826845</v>
      </c>
      <c r="D11" s="41">
        <v>4220.88</v>
      </c>
      <c r="E11" s="41">
        <v>118.1</v>
      </c>
      <c r="F11" s="11"/>
      <c r="G11" s="14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f t="shared" si="0"/>
        <v>0</v>
      </c>
      <c r="N11" s="50">
        <v>0</v>
      </c>
      <c r="O11" s="50">
        <v>0</v>
      </c>
      <c r="P11" s="50">
        <v>0</v>
      </c>
      <c r="Q11" s="50">
        <v>0</v>
      </c>
      <c r="R11" s="50">
        <v>0</v>
      </c>
      <c r="S11" s="50">
        <v>0</v>
      </c>
      <c r="T11" s="50">
        <v>0</v>
      </c>
      <c r="U11" s="50">
        <v>0</v>
      </c>
      <c r="V11" s="50">
        <v>0</v>
      </c>
      <c r="W11" s="50">
        <f t="shared" si="1"/>
        <v>0</v>
      </c>
      <c r="X11" s="50">
        <v>0</v>
      </c>
      <c r="Y11" s="50">
        <f t="shared" si="2"/>
        <v>0</v>
      </c>
      <c r="Z11" s="50">
        <v>0</v>
      </c>
      <c r="AA11" s="50">
        <v>0</v>
      </c>
      <c r="AB11" s="50">
        <v>0</v>
      </c>
      <c r="AC11" s="50">
        <v>0</v>
      </c>
      <c r="AD11" s="50">
        <v>0</v>
      </c>
      <c r="AE11" s="50">
        <f t="shared" si="3"/>
        <v>0</v>
      </c>
      <c r="AF11" s="50">
        <v>0</v>
      </c>
      <c r="AG11" s="50">
        <v>0</v>
      </c>
      <c r="AH11" s="50">
        <v>0</v>
      </c>
      <c r="AI11" s="50">
        <v>0</v>
      </c>
      <c r="AJ11" s="50">
        <v>0</v>
      </c>
      <c r="AK11" s="50">
        <v>0</v>
      </c>
      <c r="AL11" s="50">
        <v>0</v>
      </c>
      <c r="AM11" s="50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f t="shared" si="4"/>
        <v>0</v>
      </c>
      <c r="AT11" s="4">
        <v>0</v>
      </c>
      <c r="AU11" s="4">
        <f t="shared" si="5"/>
        <v>0</v>
      </c>
      <c r="AV11" s="4">
        <v>0</v>
      </c>
      <c r="AW11" s="4">
        <v>0</v>
      </c>
      <c r="AX11" s="4">
        <f t="shared" si="6"/>
        <v>0</v>
      </c>
      <c r="AY11" s="50">
        <v>0</v>
      </c>
      <c r="AZ11" s="50">
        <v>0</v>
      </c>
      <c r="BA11" s="50">
        <v>0</v>
      </c>
      <c r="BB11" s="50">
        <v>0</v>
      </c>
      <c r="BC11" s="50">
        <v>0</v>
      </c>
      <c r="BD11" s="50">
        <v>0</v>
      </c>
      <c r="BE11" s="50">
        <v>0</v>
      </c>
      <c r="BF11" s="50">
        <f t="shared" si="7"/>
        <v>0</v>
      </c>
      <c r="BG11" s="50">
        <v>0</v>
      </c>
      <c r="BH11" s="50">
        <v>0</v>
      </c>
      <c r="BI11" s="50">
        <v>0</v>
      </c>
      <c r="BJ11" s="50">
        <v>0</v>
      </c>
      <c r="BK11" s="50">
        <v>0</v>
      </c>
      <c r="BL11" s="50">
        <v>0</v>
      </c>
      <c r="BM11" s="50">
        <v>0</v>
      </c>
      <c r="BN11" s="50">
        <v>0</v>
      </c>
      <c r="BO11" s="50">
        <f t="shared" si="8"/>
        <v>0</v>
      </c>
      <c r="BP11" s="50">
        <v>0</v>
      </c>
      <c r="BQ11" s="50">
        <v>0</v>
      </c>
      <c r="BR11" s="50">
        <v>0</v>
      </c>
      <c r="BS11" s="50">
        <f t="shared" si="9"/>
        <v>0</v>
      </c>
      <c r="BT11" s="4">
        <v>0</v>
      </c>
      <c r="BU11" s="4">
        <v>0</v>
      </c>
      <c r="BV11" s="4">
        <v>0</v>
      </c>
      <c r="BW11" s="4">
        <v>0</v>
      </c>
      <c r="BX11" s="4">
        <f t="shared" si="10"/>
        <v>0</v>
      </c>
      <c r="BY11" s="4">
        <v>0</v>
      </c>
      <c r="BZ11" s="4">
        <v>0</v>
      </c>
      <c r="CA11" s="4">
        <v>0</v>
      </c>
      <c r="CB11" s="4">
        <f t="shared" si="11"/>
        <v>0</v>
      </c>
      <c r="CC11" s="4">
        <f t="shared" si="12"/>
        <v>0</v>
      </c>
      <c r="CD11" s="81">
        <f t="shared" si="13"/>
        <v>0</v>
      </c>
      <c r="CE11" s="83">
        <f t="shared" si="14"/>
        <v>0</v>
      </c>
      <c r="CF11" s="83">
        <f t="shared" si="15"/>
        <v>0</v>
      </c>
      <c r="CG11" s="83">
        <f t="shared" si="35"/>
        <v>0</v>
      </c>
      <c r="CH11" s="83">
        <f t="shared" si="16"/>
        <v>0</v>
      </c>
      <c r="CI11" s="44">
        <f t="shared" si="17"/>
        <v>0</v>
      </c>
      <c r="CJ11" s="66" t="str">
        <f t="shared" si="36"/>
        <v>-</v>
      </c>
      <c r="CK11" s="66" t="str">
        <f t="shared" si="37"/>
        <v>-</v>
      </c>
      <c r="CL11" s="148" t="str">
        <f t="shared" si="38"/>
        <v>-</v>
      </c>
      <c r="CM11" s="148" t="str">
        <f t="shared" si="39"/>
        <v>-</v>
      </c>
      <c r="CN11" s="148" t="str">
        <f t="shared" si="40"/>
        <v>-</v>
      </c>
      <c r="CO11" s="148" t="str">
        <f t="shared" si="41"/>
        <v>-</v>
      </c>
      <c r="CP11" s="148" t="str">
        <f t="shared" si="42"/>
        <v>-</v>
      </c>
      <c r="CQ11" s="148" t="str">
        <f t="shared" si="43"/>
        <v>-</v>
      </c>
      <c r="CR11" s="149" t="str">
        <f t="shared" si="44"/>
        <v>-</v>
      </c>
      <c r="CS11" s="83">
        <f t="shared" si="45"/>
        <v>0</v>
      </c>
      <c r="CT11" s="87">
        <f t="shared" si="18"/>
        <v>0</v>
      </c>
      <c r="CU11" s="87">
        <f t="shared" si="19"/>
        <v>0</v>
      </c>
      <c r="CV11" s="87">
        <f t="shared" si="20"/>
        <v>0</v>
      </c>
      <c r="CW11" s="87">
        <f t="shared" si="21"/>
        <v>0</v>
      </c>
      <c r="CX11" s="87">
        <f t="shared" si="22"/>
        <v>0</v>
      </c>
      <c r="CY11" s="87">
        <f t="shared" si="23"/>
        <v>0</v>
      </c>
      <c r="CZ11" s="87">
        <f t="shared" si="24"/>
        <v>0</v>
      </c>
      <c r="DA11" s="87">
        <f t="shared" si="25"/>
        <v>0</v>
      </c>
      <c r="DB11" s="87">
        <f t="shared" si="26"/>
        <v>0</v>
      </c>
      <c r="DC11" s="87">
        <f t="shared" si="27"/>
        <v>0</v>
      </c>
      <c r="DD11" s="87">
        <f t="shared" si="28"/>
        <v>0</v>
      </c>
      <c r="DE11" s="87">
        <f t="shared" si="29"/>
        <v>0</v>
      </c>
      <c r="DF11" s="87">
        <f t="shared" si="30"/>
        <v>0</v>
      </c>
      <c r="DG11" s="87">
        <f t="shared" si="31"/>
        <v>0</v>
      </c>
      <c r="DH11" s="87">
        <f t="shared" si="32"/>
        <v>0</v>
      </c>
      <c r="DI11" s="88">
        <f t="shared" si="33"/>
        <v>0</v>
      </c>
      <c r="DJ11" s="83">
        <f t="shared" si="34"/>
        <v>0</v>
      </c>
      <c r="DK11" s="151">
        <f t="shared" si="46"/>
        <v>0</v>
      </c>
      <c r="DL11" s="71"/>
      <c r="DM11" s="72"/>
    </row>
    <row r="12" spans="1:117" ht="12.75">
      <c r="A12" s="58" t="s">
        <v>7</v>
      </c>
      <c r="B12" s="53">
        <v>627</v>
      </c>
      <c r="C12" s="45">
        <v>1753323</v>
      </c>
      <c r="D12" s="46">
        <v>2796.37</v>
      </c>
      <c r="E12" s="46">
        <v>78.24</v>
      </c>
      <c r="F12" s="135"/>
      <c r="G12" s="141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50">
        <f t="shared" si="0"/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50">
        <f t="shared" si="1"/>
        <v>0</v>
      </c>
      <c r="X12" s="49">
        <v>0</v>
      </c>
      <c r="Y12" s="50">
        <f t="shared" si="2"/>
        <v>0</v>
      </c>
      <c r="Z12" s="49">
        <v>0</v>
      </c>
      <c r="AA12" s="49">
        <v>0</v>
      </c>
      <c r="AB12" s="49">
        <v>0</v>
      </c>
      <c r="AC12" s="49">
        <v>0</v>
      </c>
      <c r="AD12" s="49">
        <v>0</v>
      </c>
      <c r="AE12" s="50">
        <f t="shared" si="3"/>
        <v>0</v>
      </c>
      <c r="AF12" s="49">
        <v>0</v>
      </c>
      <c r="AG12" s="49">
        <v>0</v>
      </c>
      <c r="AH12" s="49">
        <v>0</v>
      </c>
      <c r="AI12" s="49">
        <v>0</v>
      </c>
      <c r="AJ12" s="49">
        <v>0</v>
      </c>
      <c r="AK12" s="49">
        <v>0</v>
      </c>
      <c r="AL12" s="49">
        <v>0</v>
      </c>
      <c r="AM12" s="49">
        <v>0</v>
      </c>
      <c r="AN12" s="45">
        <v>0</v>
      </c>
      <c r="AO12" s="45">
        <v>0</v>
      </c>
      <c r="AP12" s="45">
        <v>0</v>
      </c>
      <c r="AQ12" s="45">
        <v>0</v>
      </c>
      <c r="AR12" s="45">
        <v>0</v>
      </c>
      <c r="AS12" s="4">
        <f t="shared" si="4"/>
        <v>0</v>
      </c>
      <c r="AT12" s="45">
        <v>0</v>
      </c>
      <c r="AU12" s="4">
        <f t="shared" si="5"/>
        <v>0</v>
      </c>
      <c r="AV12" s="45">
        <v>0</v>
      </c>
      <c r="AW12" s="45">
        <v>0</v>
      </c>
      <c r="AX12" s="4">
        <f t="shared" si="6"/>
        <v>0</v>
      </c>
      <c r="AY12" s="49">
        <v>0</v>
      </c>
      <c r="AZ12" s="49">
        <v>0</v>
      </c>
      <c r="BA12" s="49">
        <v>0</v>
      </c>
      <c r="BB12" s="49">
        <v>0</v>
      </c>
      <c r="BC12" s="49">
        <v>0</v>
      </c>
      <c r="BD12" s="49">
        <v>0</v>
      </c>
      <c r="BE12" s="49">
        <v>0</v>
      </c>
      <c r="BF12" s="50">
        <f t="shared" si="7"/>
        <v>0</v>
      </c>
      <c r="BG12" s="49">
        <v>0</v>
      </c>
      <c r="BH12" s="49">
        <v>0</v>
      </c>
      <c r="BI12" s="49">
        <v>0</v>
      </c>
      <c r="BJ12" s="49">
        <v>0</v>
      </c>
      <c r="BK12" s="49">
        <v>0</v>
      </c>
      <c r="BL12" s="49">
        <v>0</v>
      </c>
      <c r="BM12" s="49">
        <v>0</v>
      </c>
      <c r="BN12" s="49">
        <v>0</v>
      </c>
      <c r="BO12" s="50">
        <f t="shared" si="8"/>
        <v>0</v>
      </c>
      <c r="BP12" s="49">
        <v>0</v>
      </c>
      <c r="BQ12" s="49">
        <v>0</v>
      </c>
      <c r="BR12" s="49">
        <v>0</v>
      </c>
      <c r="BS12" s="50">
        <f t="shared" si="9"/>
        <v>0</v>
      </c>
      <c r="BT12" s="45">
        <v>1631519.55</v>
      </c>
      <c r="BU12" s="45">
        <v>0</v>
      </c>
      <c r="BV12" s="45">
        <v>0</v>
      </c>
      <c r="BW12" s="45">
        <v>0</v>
      </c>
      <c r="BX12" s="4">
        <f t="shared" si="10"/>
        <v>1631519.55</v>
      </c>
      <c r="BY12" s="45">
        <v>0</v>
      </c>
      <c r="BZ12" s="45">
        <v>0</v>
      </c>
      <c r="CA12" s="45">
        <v>1631519.55</v>
      </c>
      <c r="CB12" s="4">
        <f t="shared" si="11"/>
        <v>1631519.55</v>
      </c>
      <c r="CC12" s="4">
        <f t="shared" si="12"/>
        <v>0</v>
      </c>
      <c r="CD12" s="81">
        <f t="shared" si="13"/>
        <v>0</v>
      </c>
      <c r="CE12" s="83">
        <f t="shared" si="14"/>
        <v>0</v>
      </c>
      <c r="CF12" s="83">
        <f t="shared" si="15"/>
        <v>0</v>
      </c>
      <c r="CG12" s="83">
        <f t="shared" si="35"/>
        <v>0</v>
      </c>
      <c r="CH12" s="83">
        <f t="shared" si="16"/>
        <v>0</v>
      </c>
      <c r="CI12" s="44">
        <f t="shared" si="17"/>
        <v>0</v>
      </c>
      <c r="CJ12" s="66" t="str">
        <f t="shared" si="36"/>
        <v>-</v>
      </c>
      <c r="CK12" s="66" t="str">
        <f t="shared" si="37"/>
        <v>-</v>
      </c>
      <c r="CL12" s="148" t="str">
        <f t="shared" si="38"/>
        <v>-</v>
      </c>
      <c r="CM12" s="148" t="str">
        <f t="shared" si="39"/>
        <v>-</v>
      </c>
      <c r="CN12" s="148" t="str">
        <f t="shared" si="40"/>
        <v>-</v>
      </c>
      <c r="CO12" s="148" t="str">
        <f t="shared" si="41"/>
        <v>-</v>
      </c>
      <c r="CP12" s="148" t="str">
        <f t="shared" si="42"/>
        <v>-</v>
      </c>
      <c r="CQ12" s="148" t="str">
        <f t="shared" si="43"/>
        <v>-</v>
      </c>
      <c r="CR12" s="149" t="str">
        <f t="shared" si="44"/>
        <v>-</v>
      </c>
      <c r="CS12" s="83">
        <f t="shared" si="45"/>
        <v>1631519.55</v>
      </c>
      <c r="CT12" s="87">
        <f t="shared" si="18"/>
        <v>0</v>
      </c>
      <c r="CU12" s="87">
        <f t="shared" si="19"/>
        <v>0</v>
      </c>
      <c r="CV12" s="87">
        <f t="shared" si="20"/>
        <v>0</v>
      </c>
      <c r="CW12" s="87">
        <f t="shared" si="21"/>
        <v>0</v>
      </c>
      <c r="CX12" s="87">
        <f t="shared" si="22"/>
        <v>0</v>
      </c>
      <c r="CY12" s="87">
        <f t="shared" si="23"/>
        <v>0</v>
      </c>
      <c r="CZ12" s="87">
        <f t="shared" si="24"/>
        <v>0</v>
      </c>
      <c r="DA12" s="87">
        <f t="shared" si="25"/>
        <v>0</v>
      </c>
      <c r="DB12" s="87">
        <f t="shared" si="26"/>
        <v>0</v>
      </c>
      <c r="DC12" s="87">
        <f t="shared" si="27"/>
        <v>0</v>
      </c>
      <c r="DD12" s="87">
        <f t="shared" si="28"/>
        <v>0</v>
      </c>
      <c r="DE12" s="87">
        <f t="shared" si="29"/>
        <v>0</v>
      </c>
      <c r="DF12" s="87">
        <f t="shared" si="30"/>
        <v>2602.1045454545456</v>
      </c>
      <c r="DG12" s="87">
        <f t="shared" si="31"/>
        <v>0</v>
      </c>
      <c r="DH12" s="87">
        <f t="shared" si="32"/>
        <v>0</v>
      </c>
      <c r="DI12" s="88">
        <f t="shared" si="33"/>
        <v>0</v>
      </c>
      <c r="DJ12" s="83">
        <f t="shared" si="34"/>
        <v>0</v>
      </c>
      <c r="DK12" s="151">
        <f t="shared" si="46"/>
        <v>1631519.55</v>
      </c>
      <c r="DL12" s="74"/>
      <c r="DM12" s="75"/>
    </row>
    <row r="13" spans="1:117" ht="12.75">
      <c r="A13" s="59" t="s">
        <v>8</v>
      </c>
      <c r="B13" s="48">
        <v>345</v>
      </c>
      <c r="C13" s="4">
        <v>839918</v>
      </c>
      <c r="D13" s="41">
        <v>2434.55</v>
      </c>
      <c r="E13" s="41">
        <v>68.12</v>
      </c>
      <c r="F13" s="11"/>
      <c r="G13" s="14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f t="shared" si="0"/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f t="shared" si="1"/>
        <v>0</v>
      </c>
      <c r="X13" s="50">
        <v>0</v>
      </c>
      <c r="Y13" s="50">
        <f t="shared" si="2"/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f t="shared" si="3"/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f t="shared" si="4"/>
        <v>0</v>
      </c>
      <c r="AT13" s="4">
        <v>0</v>
      </c>
      <c r="AU13" s="4">
        <f t="shared" si="5"/>
        <v>0</v>
      </c>
      <c r="AV13" s="4">
        <v>0</v>
      </c>
      <c r="AW13" s="4">
        <v>0</v>
      </c>
      <c r="AX13" s="4">
        <f t="shared" si="6"/>
        <v>0</v>
      </c>
      <c r="AY13" s="50">
        <v>0</v>
      </c>
      <c r="AZ13" s="50">
        <v>0</v>
      </c>
      <c r="BA13" s="50">
        <v>0</v>
      </c>
      <c r="BB13" s="50">
        <v>0</v>
      </c>
      <c r="BC13" s="50">
        <v>0</v>
      </c>
      <c r="BD13" s="50">
        <v>0</v>
      </c>
      <c r="BE13" s="50">
        <v>0</v>
      </c>
      <c r="BF13" s="50">
        <f t="shared" si="7"/>
        <v>0</v>
      </c>
      <c r="BG13" s="50">
        <v>0</v>
      </c>
      <c r="BH13" s="50">
        <v>0</v>
      </c>
      <c r="BI13" s="50">
        <v>0</v>
      </c>
      <c r="BJ13" s="50">
        <v>0</v>
      </c>
      <c r="BK13" s="50">
        <v>0</v>
      </c>
      <c r="BL13" s="50">
        <v>0</v>
      </c>
      <c r="BM13" s="50">
        <v>0</v>
      </c>
      <c r="BN13" s="50">
        <v>0</v>
      </c>
      <c r="BO13" s="50">
        <f t="shared" si="8"/>
        <v>0</v>
      </c>
      <c r="BP13" s="50">
        <v>0</v>
      </c>
      <c r="BQ13" s="50">
        <v>0</v>
      </c>
      <c r="BR13" s="50">
        <v>0</v>
      </c>
      <c r="BS13" s="50">
        <f t="shared" si="9"/>
        <v>0</v>
      </c>
      <c r="BT13" s="4">
        <v>0</v>
      </c>
      <c r="BU13" s="4">
        <v>0</v>
      </c>
      <c r="BV13" s="4">
        <v>0</v>
      </c>
      <c r="BW13" s="4">
        <v>0</v>
      </c>
      <c r="BX13" s="4">
        <f t="shared" si="10"/>
        <v>0</v>
      </c>
      <c r="BY13" s="4">
        <v>0</v>
      </c>
      <c r="BZ13" s="4">
        <v>0</v>
      </c>
      <c r="CA13" s="4">
        <v>0</v>
      </c>
      <c r="CB13" s="4">
        <f t="shared" si="11"/>
        <v>0</v>
      </c>
      <c r="CC13" s="4">
        <f t="shared" si="12"/>
        <v>0</v>
      </c>
      <c r="CD13" s="81">
        <f t="shared" si="13"/>
        <v>0</v>
      </c>
      <c r="CE13" s="83">
        <f t="shared" si="14"/>
        <v>0</v>
      </c>
      <c r="CF13" s="83">
        <f t="shared" si="15"/>
        <v>0</v>
      </c>
      <c r="CG13" s="83">
        <f t="shared" si="35"/>
        <v>0</v>
      </c>
      <c r="CH13" s="83">
        <f t="shared" si="16"/>
        <v>0</v>
      </c>
      <c r="CI13" s="44">
        <f t="shared" si="17"/>
        <v>0</v>
      </c>
      <c r="CJ13" s="66" t="str">
        <f t="shared" si="36"/>
        <v>-</v>
      </c>
      <c r="CK13" s="66" t="str">
        <f t="shared" si="37"/>
        <v>-</v>
      </c>
      <c r="CL13" s="148" t="str">
        <f t="shared" si="38"/>
        <v>-</v>
      </c>
      <c r="CM13" s="148" t="str">
        <f t="shared" si="39"/>
        <v>-</v>
      </c>
      <c r="CN13" s="148" t="str">
        <f t="shared" si="40"/>
        <v>-</v>
      </c>
      <c r="CO13" s="148" t="str">
        <f t="shared" si="41"/>
        <v>-</v>
      </c>
      <c r="CP13" s="148" t="str">
        <f t="shared" si="42"/>
        <v>-</v>
      </c>
      <c r="CQ13" s="148" t="str">
        <f t="shared" si="43"/>
        <v>-</v>
      </c>
      <c r="CR13" s="149" t="str">
        <f t="shared" si="44"/>
        <v>-</v>
      </c>
      <c r="CS13" s="83">
        <f t="shared" si="45"/>
        <v>0</v>
      </c>
      <c r="CT13" s="87">
        <f t="shared" si="18"/>
        <v>0</v>
      </c>
      <c r="CU13" s="87">
        <f t="shared" si="19"/>
        <v>0</v>
      </c>
      <c r="CV13" s="87">
        <f t="shared" si="20"/>
        <v>0</v>
      </c>
      <c r="CW13" s="87">
        <f t="shared" si="21"/>
        <v>0</v>
      </c>
      <c r="CX13" s="87">
        <f t="shared" si="22"/>
        <v>0</v>
      </c>
      <c r="CY13" s="87">
        <f t="shared" si="23"/>
        <v>0</v>
      </c>
      <c r="CZ13" s="87">
        <f t="shared" si="24"/>
        <v>0</v>
      </c>
      <c r="DA13" s="87">
        <f t="shared" si="25"/>
        <v>0</v>
      </c>
      <c r="DB13" s="87">
        <f t="shared" si="26"/>
        <v>0</v>
      </c>
      <c r="DC13" s="87">
        <f t="shared" si="27"/>
        <v>0</v>
      </c>
      <c r="DD13" s="87">
        <f t="shared" si="28"/>
        <v>0</v>
      </c>
      <c r="DE13" s="87">
        <f t="shared" si="29"/>
        <v>0</v>
      </c>
      <c r="DF13" s="87">
        <f t="shared" si="30"/>
        <v>0</v>
      </c>
      <c r="DG13" s="87">
        <f t="shared" si="31"/>
        <v>0</v>
      </c>
      <c r="DH13" s="87">
        <f t="shared" si="32"/>
        <v>0</v>
      </c>
      <c r="DI13" s="88">
        <f t="shared" si="33"/>
        <v>0</v>
      </c>
      <c r="DJ13" s="83">
        <f t="shared" si="34"/>
        <v>0</v>
      </c>
      <c r="DK13" s="151">
        <f t="shared" si="46"/>
        <v>0</v>
      </c>
      <c r="DL13" s="71"/>
      <c r="DM13" s="72"/>
    </row>
    <row r="14" spans="1:117" ht="12.75">
      <c r="A14" s="58" t="s">
        <v>33</v>
      </c>
      <c r="B14" s="53">
        <v>181</v>
      </c>
      <c r="C14" s="45">
        <v>480365</v>
      </c>
      <c r="D14" s="46">
        <v>2653.95</v>
      </c>
      <c r="E14" s="46">
        <v>74.26</v>
      </c>
      <c r="F14" s="135"/>
      <c r="G14" s="141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50">
        <f t="shared" si="0"/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50">
        <f t="shared" si="1"/>
        <v>0</v>
      </c>
      <c r="X14" s="49">
        <v>0</v>
      </c>
      <c r="Y14" s="50">
        <f t="shared" si="2"/>
        <v>0</v>
      </c>
      <c r="Z14" s="49">
        <v>0</v>
      </c>
      <c r="AA14" s="49">
        <v>0</v>
      </c>
      <c r="AB14" s="49">
        <v>0</v>
      </c>
      <c r="AC14" s="49">
        <v>0</v>
      </c>
      <c r="AD14" s="49">
        <v>0</v>
      </c>
      <c r="AE14" s="50">
        <f t="shared" si="3"/>
        <v>0</v>
      </c>
      <c r="AF14" s="49">
        <v>0</v>
      </c>
      <c r="AG14" s="49">
        <v>0</v>
      </c>
      <c r="AH14" s="49">
        <v>0</v>
      </c>
      <c r="AI14" s="49">
        <v>0</v>
      </c>
      <c r="AJ14" s="49">
        <v>0</v>
      </c>
      <c r="AK14" s="49">
        <v>0</v>
      </c>
      <c r="AL14" s="49">
        <v>0</v>
      </c>
      <c r="AM14" s="49">
        <v>0</v>
      </c>
      <c r="AN14" s="45">
        <v>0</v>
      </c>
      <c r="AO14" s="45">
        <v>0</v>
      </c>
      <c r="AP14" s="45">
        <v>0</v>
      </c>
      <c r="AQ14" s="45">
        <v>0</v>
      </c>
      <c r="AR14" s="45">
        <v>0</v>
      </c>
      <c r="AS14" s="4">
        <f t="shared" si="4"/>
        <v>0</v>
      </c>
      <c r="AT14" s="45">
        <v>0</v>
      </c>
      <c r="AU14" s="4">
        <f t="shared" si="5"/>
        <v>0</v>
      </c>
      <c r="AV14" s="45">
        <v>0</v>
      </c>
      <c r="AW14" s="45">
        <v>0</v>
      </c>
      <c r="AX14" s="4">
        <f t="shared" si="6"/>
        <v>0</v>
      </c>
      <c r="AY14" s="49">
        <v>0</v>
      </c>
      <c r="AZ14" s="49">
        <v>0</v>
      </c>
      <c r="BA14" s="49">
        <v>0</v>
      </c>
      <c r="BB14" s="49">
        <v>0</v>
      </c>
      <c r="BC14" s="49">
        <v>0</v>
      </c>
      <c r="BD14" s="49">
        <v>0</v>
      </c>
      <c r="BE14" s="49">
        <v>0</v>
      </c>
      <c r="BF14" s="50">
        <f t="shared" si="7"/>
        <v>0</v>
      </c>
      <c r="BG14" s="49">
        <v>0</v>
      </c>
      <c r="BH14" s="49">
        <v>0</v>
      </c>
      <c r="BI14" s="49">
        <v>0</v>
      </c>
      <c r="BJ14" s="49">
        <v>0</v>
      </c>
      <c r="BK14" s="49">
        <v>0</v>
      </c>
      <c r="BL14" s="49">
        <v>0</v>
      </c>
      <c r="BM14" s="49">
        <v>0</v>
      </c>
      <c r="BN14" s="49">
        <v>0</v>
      </c>
      <c r="BO14" s="50">
        <f t="shared" si="8"/>
        <v>0</v>
      </c>
      <c r="BP14" s="49">
        <v>0</v>
      </c>
      <c r="BQ14" s="49">
        <v>0</v>
      </c>
      <c r="BR14" s="49">
        <v>0</v>
      </c>
      <c r="BS14" s="50">
        <f t="shared" si="9"/>
        <v>0</v>
      </c>
      <c r="BT14" s="45">
        <v>0</v>
      </c>
      <c r="BU14" s="45">
        <v>0</v>
      </c>
      <c r="BV14" s="45">
        <v>0</v>
      </c>
      <c r="BW14" s="45">
        <v>0</v>
      </c>
      <c r="BX14" s="4">
        <f t="shared" si="10"/>
        <v>0</v>
      </c>
      <c r="BY14" s="45">
        <v>0</v>
      </c>
      <c r="BZ14" s="45">
        <v>0</v>
      </c>
      <c r="CA14" s="45">
        <v>0</v>
      </c>
      <c r="CB14" s="4">
        <f t="shared" si="11"/>
        <v>0</v>
      </c>
      <c r="CC14" s="4">
        <f t="shared" si="12"/>
        <v>0</v>
      </c>
      <c r="CD14" s="81">
        <f t="shared" si="13"/>
        <v>0</v>
      </c>
      <c r="CE14" s="83">
        <f t="shared" si="14"/>
        <v>0</v>
      </c>
      <c r="CF14" s="83">
        <f t="shared" si="15"/>
        <v>0</v>
      </c>
      <c r="CG14" s="83">
        <f t="shared" si="35"/>
        <v>0</v>
      </c>
      <c r="CH14" s="83">
        <f t="shared" si="16"/>
        <v>0</v>
      </c>
      <c r="CI14" s="44">
        <f t="shared" si="17"/>
        <v>0</v>
      </c>
      <c r="CJ14" s="66" t="str">
        <f t="shared" si="36"/>
        <v>-</v>
      </c>
      <c r="CK14" s="66" t="str">
        <f t="shared" si="37"/>
        <v>-</v>
      </c>
      <c r="CL14" s="148" t="str">
        <f t="shared" si="38"/>
        <v>-</v>
      </c>
      <c r="CM14" s="148" t="str">
        <f t="shared" si="39"/>
        <v>-</v>
      </c>
      <c r="CN14" s="148" t="str">
        <f t="shared" si="40"/>
        <v>-</v>
      </c>
      <c r="CO14" s="148" t="str">
        <f t="shared" si="41"/>
        <v>-</v>
      </c>
      <c r="CP14" s="148" t="str">
        <f t="shared" si="42"/>
        <v>-</v>
      </c>
      <c r="CQ14" s="148" t="str">
        <f t="shared" si="43"/>
        <v>-</v>
      </c>
      <c r="CR14" s="149" t="str">
        <f t="shared" si="44"/>
        <v>-</v>
      </c>
      <c r="CS14" s="83">
        <f t="shared" si="45"/>
        <v>0</v>
      </c>
      <c r="CT14" s="87">
        <f t="shared" si="18"/>
        <v>0</v>
      </c>
      <c r="CU14" s="87">
        <f t="shared" si="19"/>
        <v>0</v>
      </c>
      <c r="CV14" s="87">
        <f t="shared" si="20"/>
        <v>0</v>
      </c>
      <c r="CW14" s="87">
        <f t="shared" si="21"/>
        <v>0</v>
      </c>
      <c r="CX14" s="87">
        <f t="shared" si="22"/>
        <v>0</v>
      </c>
      <c r="CY14" s="87">
        <f t="shared" si="23"/>
        <v>0</v>
      </c>
      <c r="CZ14" s="87">
        <f t="shared" si="24"/>
        <v>0</v>
      </c>
      <c r="DA14" s="87">
        <f t="shared" si="25"/>
        <v>0</v>
      </c>
      <c r="DB14" s="87">
        <f t="shared" si="26"/>
        <v>0</v>
      </c>
      <c r="DC14" s="87">
        <f t="shared" si="27"/>
        <v>0</v>
      </c>
      <c r="DD14" s="87">
        <f t="shared" si="28"/>
        <v>0</v>
      </c>
      <c r="DE14" s="87">
        <f t="shared" si="29"/>
        <v>0</v>
      </c>
      <c r="DF14" s="87">
        <f t="shared" si="30"/>
        <v>0</v>
      </c>
      <c r="DG14" s="87">
        <f t="shared" si="31"/>
        <v>0</v>
      </c>
      <c r="DH14" s="87">
        <f t="shared" si="32"/>
        <v>0</v>
      </c>
      <c r="DI14" s="88">
        <f t="shared" si="33"/>
        <v>0</v>
      </c>
      <c r="DJ14" s="83">
        <f t="shared" si="34"/>
        <v>0</v>
      </c>
      <c r="DK14" s="151">
        <f t="shared" si="46"/>
        <v>0</v>
      </c>
      <c r="DL14" s="74"/>
      <c r="DM14" s="75"/>
    </row>
    <row r="15" spans="1:117" ht="12.75">
      <c r="A15" s="59" t="s">
        <v>9</v>
      </c>
      <c r="B15" s="48">
        <v>1145</v>
      </c>
      <c r="C15" s="4">
        <v>3292694</v>
      </c>
      <c r="D15" s="41">
        <v>2875.72</v>
      </c>
      <c r="E15" s="41">
        <v>80.46</v>
      </c>
      <c r="F15" s="11"/>
      <c r="G15" s="140">
        <f>SUM(G40:G42)</f>
        <v>808365.7000000001</v>
      </c>
      <c r="H15" s="140">
        <f aca="true" t="shared" si="47" ref="H15:BU15">SUM(H40:H42)</f>
        <v>503408.21</v>
      </c>
      <c r="I15" s="140">
        <f t="shared" si="47"/>
        <v>8469.75</v>
      </c>
      <c r="J15" s="140">
        <f t="shared" si="47"/>
        <v>0.31</v>
      </c>
      <c r="K15" s="140">
        <f t="shared" si="47"/>
        <v>89223.05</v>
      </c>
      <c r="L15" s="140">
        <f t="shared" si="47"/>
        <v>391403.60000000003</v>
      </c>
      <c r="M15" s="50">
        <f t="shared" si="0"/>
        <v>480626.65</v>
      </c>
      <c r="N15" s="140">
        <f t="shared" si="47"/>
        <v>16789.25</v>
      </c>
      <c r="O15" s="140">
        <f t="shared" si="47"/>
        <v>1859.6</v>
      </c>
      <c r="P15" s="140">
        <f t="shared" si="47"/>
        <v>15003.65</v>
      </c>
      <c r="Q15" s="140">
        <f t="shared" si="47"/>
        <v>0</v>
      </c>
      <c r="R15" s="140">
        <f t="shared" si="47"/>
        <v>0</v>
      </c>
      <c r="S15" s="140">
        <f t="shared" si="47"/>
        <v>0</v>
      </c>
      <c r="T15" s="140">
        <f t="shared" si="47"/>
        <v>0</v>
      </c>
      <c r="U15" s="140">
        <f t="shared" si="47"/>
        <v>0</v>
      </c>
      <c r="V15" s="140">
        <f t="shared" si="47"/>
        <v>0</v>
      </c>
      <c r="W15" s="50">
        <f>SUM(R15:V15)</f>
        <v>0</v>
      </c>
      <c r="X15" s="140">
        <f t="shared" si="47"/>
        <v>359948.75</v>
      </c>
      <c r="Y15" s="50">
        <f>SUM(G15:X15)-M15-W15</f>
        <v>2194471.8700000006</v>
      </c>
      <c r="Z15" s="140">
        <f t="shared" si="47"/>
        <v>0</v>
      </c>
      <c r="AA15" s="140">
        <f t="shared" si="47"/>
        <v>0</v>
      </c>
      <c r="AB15" s="140">
        <f t="shared" si="47"/>
        <v>0</v>
      </c>
      <c r="AC15" s="140">
        <f t="shared" si="47"/>
        <v>0</v>
      </c>
      <c r="AD15" s="140">
        <f t="shared" si="47"/>
        <v>0</v>
      </c>
      <c r="AE15" s="50">
        <f>SUM(Z15:AD15)</f>
        <v>0</v>
      </c>
      <c r="AF15" s="140">
        <f t="shared" si="47"/>
        <v>986913.7999999999</v>
      </c>
      <c r="AG15" s="140">
        <f t="shared" si="47"/>
        <v>162947.5</v>
      </c>
      <c r="AH15" s="140">
        <f t="shared" si="47"/>
        <v>0</v>
      </c>
      <c r="AI15" s="140">
        <f t="shared" si="47"/>
        <v>553922.7</v>
      </c>
      <c r="AJ15" s="140">
        <f t="shared" si="47"/>
        <v>0</v>
      </c>
      <c r="AK15" s="140">
        <f t="shared" si="47"/>
        <v>9500.7</v>
      </c>
      <c r="AL15" s="140">
        <f t="shared" si="47"/>
        <v>189846</v>
      </c>
      <c r="AM15" s="140">
        <f t="shared" si="47"/>
        <v>0</v>
      </c>
      <c r="AN15" s="140">
        <f t="shared" si="47"/>
        <v>0</v>
      </c>
      <c r="AO15" s="140">
        <f t="shared" si="47"/>
        <v>0</v>
      </c>
      <c r="AP15" s="140">
        <f t="shared" si="47"/>
        <v>0</v>
      </c>
      <c r="AQ15" s="140">
        <f t="shared" si="47"/>
        <v>0</v>
      </c>
      <c r="AR15" s="140">
        <f t="shared" si="47"/>
        <v>0</v>
      </c>
      <c r="AS15" s="4">
        <f>SUM(AN15:AR15)</f>
        <v>0</v>
      </c>
      <c r="AT15" s="140">
        <f t="shared" si="47"/>
        <v>360138.15</v>
      </c>
      <c r="AU15" s="4">
        <f>SUM(Z15:AT15)-AE15-AH15-AS15</f>
        <v>2263268.8499999996</v>
      </c>
      <c r="AV15" s="140">
        <f t="shared" si="47"/>
        <v>105625.33</v>
      </c>
      <c r="AW15" s="140">
        <f t="shared" si="47"/>
        <v>36828.35</v>
      </c>
      <c r="AX15" s="4">
        <f>Y15-AU15+AV15-AW15</f>
        <v>9.531504474580288E-10</v>
      </c>
      <c r="AY15" s="140">
        <f t="shared" si="47"/>
        <v>33654.049999999996</v>
      </c>
      <c r="AZ15" s="140">
        <f t="shared" si="47"/>
        <v>735229.95</v>
      </c>
      <c r="BA15" s="140">
        <f t="shared" si="47"/>
        <v>0</v>
      </c>
      <c r="BB15" s="140">
        <f t="shared" si="47"/>
        <v>0</v>
      </c>
      <c r="BC15" s="140">
        <f t="shared" si="47"/>
        <v>17440</v>
      </c>
      <c r="BD15" s="140">
        <f t="shared" si="47"/>
        <v>0</v>
      </c>
      <c r="BE15" s="140">
        <f t="shared" si="47"/>
        <v>0</v>
      </c>
      <c r="BF15" s="50">
        <f>SUM(AZ15:BE15)</f>
        <v>752669.95</v>
      </c>
      <c r="BG15" s="140">
        <f t="shared" si="47"/>
        <v>792.4</v>
      </c>
      <c r="BH15" s="140">
        <f t="shared" si="47"/>
        <v>0</v>
      </c>
      <c r="BI15" s="140">
        <f t="shared" si="47"/>
        <v>0</v>
      </c>
      <c r="BJ15" s="140">
        <f t="shared" si="47"/>
        <v>0</v>
      </c>
      <c r="BK15" s="140">
        <f t="shared" si="47"/>
        <v>0</v>
      </c>
      <c r="BL15" s="140">
        <f t="shared" si="47"/>
        <v>0</v>
      </c>
      <c r="BM15" s="140">
        <f t="shared" si="47"/>
        <v>8698.85</v>
      </c>
      <c r="BN15" s="140">
        <f t="shared" si="47"/>
        <v>0</v>
      </c>
      <c r="BO15" s="50">
        <f>SUM(BG15:BN15)</f>
        <v>9491.25</v>
      </c>
      <c r="BP15" s="140">
        <f t="shared" si="47"/>
        <v>9491.25</v>
      </c>
      <c r="BQ15" s="140">
        <f t="shared" si="47"/>
        <v>0</v>
      </c>
      <c r="BR15" s="140">
        <f t="shared" si="47"/>
        <v>752669.95</v>
      </c>
      <c r="BS15" s="50">
        <f>+BF15-BO15+BP15+BQ15-BR15</f>
        <v>0</v>
      </c>
      <c r="BT15" s="140">
        <f t="shared" si="47"/>
        <v>4542839.52</v>
      </c>
      <c r="BU15" s="140">
        <f t="shared" si="47"/>
        <v>512855.05</v>
      </c>
      <c r="BV15" s="140">
        <f aca="true" t="shared" si="48" ref="BV15:CA15">SUM(BV40:BV42)</f>
        <v>0</v>
      </c>
      <c r="BW15" s="140">
        <f t="shared" si="48"/>
        <v>0</v>
      </c>
      <c r="BX15" s="4">
        <f>SUM(BT15:BW15)</f>
        <v>5055694.569999999</v>
      </c>
      <c r="BY15" s="140">
        <f t="shared" si="48"/>
        <v>234645.51</v>
      </c>
      <c r="BZ15" s="140">
        <f t="shared" si="48"/>
        <v>858083.45</v>
      </c>
      <c r="CA15" s="140">
        <f t="shared" si="48"/>
        <v>3962965.61</v>
      </c>
      <c r="CB15" s="4">
        <f>SUM(BY15:CA15)</f>
        <v>5055694.57</v>
      </c>
      <c r="CC15" s="4">
        <f>BX15-CB15</f>
        <v>0</v>
      </c>
      <c r="CD15" s="81">
        <f>K15+L15+AV15-AW15</f>
        <v>549423.63</v>
      </c>
      <c r="CE15" s="83">
        <f>CD15+W15-AS15</f>
        <v>549423.63</v>
      </c>
      <c r="CF15" s="83">
        <f>BR15-BP15</f>
        <v>743178.7</v>
      </c>
      <c r="CG15" s="83">
        <f t="shared" si="35"/>
        <v>1903130.6999999997</v>
      </c>
      <c r="CH15" s="83">
        <f>I15-AG15+AY15+AH15+BQ15</f>
        <v>-120823.70000000001</v>
      </c>
      <c r="CI15" s="44">
        <f>CH15+K15</f>
        <v>-31600.65000000001</v>
      </c>
      <c r="CJ15" s="66">
        <f t="shared" si="36"/>
        <v>0.7392887201960983</v>
      </c>
      <c r="CK15" s="66">
        <f t="shared" si="37"/>
        <v>0.7392887201960983</v>
      </c>
      <c r="CL15" s="148">
        <f t="shared" si="38"/>
        <v>0.28869463878650065</v>
      </c>
      <c r="CM15" s="148">
        <f t="shared" si="39"/>
        <v>0.28869463878650065</v>
      </c>
      <c r="CN15" s="148">
        <f t="shared" si="40"/>
        <v>-0.06348681149434457</v>
      </c>
      <c r="CO15" s="148">
        <f t="shared" si="41"/>
        <v>-0.01660456110555098</v>
      </c>
      <c r="CP15" s="148">
        <f t="shared" si="42"/>
        <v>0.4837800736540996</v>
      </c>
      <c r="CQ15" s="148">
        <f t="shared" si="43"/>
        <v>0.08980844840926612</v>
      </c>
      <c r="CR15" s="149">
        <f t="shared" si="44"/>
        <v>7.841297270013668</v>
      </c>
      <c r="CS15" s="83">
        <f t="shared" si="45"/>
        <v>4308194.01</v>
      </c>
      <c r="CT15" s="87">
        <f>Y15-K15-L15-V15</f>
        <v>1713845.2200000007</v>
      </c>
      <c r="CU15" s="87">
        <f>AU15-AR15</f>
        <v>2263268.8499999996</v>
      </c>
      <c r="CV15" s="87">
        <f>CU15-CT15</f>
        <v>549423.629999999</v>
      </c>
      <c r="CW15" s="87">
        <f>-V15+AR15</f>
        <v>0</v>
      </c>
      <c r="CX15" s="87">
        <f>CV15+CW15</f>
        <v>549423.629999999</v>
      </c>
      <c r="CY15" s="87">
        <f>CX15-K15-L15</f>
        <v>68796.97999999893</v>
      </c>
      <c r="CZ15" s="87">
        <f>BR15-BP15</f>
        <v>743178.7</v>
      </c>
      <c r="DA15" s="87">
        <f>K15+L15</f>
        <v>480626.65</v>
      </c>
      <c r="DB15" s="87">
        <f>-CZ15+DA15+CY15</f>
        <v>-193755.070000001</v>
      </c>
      <c r="DC15" s="87">
        <f>-BP15-DA15</f>
        <v>-490117.9</v>
      </c>
      <c r="DD15" s="87">
        <f>DB15+DC15+BR15</f>
        <v>68796.97999999893</v>
      </c>
      <c r="DE15" s="87">
        <f>Z15+AA15+AB15</f>
        <v>0</v>
      </c>
      <c r="DF15" s="87">
        <f>CS15/B15</f>
        <v>3762.6148558951963</v>
      </c>
      <c r="DG15" s="87">
        <f>CH15/B15</f>
        <v>-105.52288209606988</v>
      </c>
      <c r="DH15" s="87">
        <f>DE15/B15</f>
        <v>0</v>
      </c>
      <c r="DI15" s="88">
        <f>CZ15/B15</f>
        <v>649.064366812227</v>
      </c>
      <c r="DJ15" s="83">
        <f>DB15/B15</f>
        <v>-169.21840174672576</v>
      </c>
      <c r="DK15" s="151">
        <f t="shared" si="46"/>
        <v>3450110.56</v>
      </c>
      <c r="DL15" s="71"/>
      <c r="DM15" s="72"/>
    </row>
    <row r="16" spans="1:117" ht="12.75">
      <c r="A16" s="58" t="s">
        <v>34</v>
      </c>
      <c r="B16" s="53">
        <v>603</v>
      </c>
      <c r="C16" s="45">
        <v>1374813</v>
      </c>
      <c r="D16" s="46">
        <v>2279.96</v>
      </c>
      <c r="E16" s="46">
        <v>63.79</v>
      </c>
      <c r="F16" s="135"/>
      <c r="G16" s="141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50">
        <f t="shared" si="0"/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50">
        <f aca="true" t="shared" si="49" ref="W16:W31">SUM(R16:V16)</f>
        <v>0</v>
      </c>
      <c r="X16" s="49">
        <v>0</v>
      </c>
      <c r="Y16" s="50">
        <f aca="true" t="shared" si="50" ref="Y16:Y31">SUM(G16:X16)-M16-W16</f>
        <v>0</v>
      </c>
      <c r="Z16" s="49">
        <v>0</v>
      </c>
      <c r="AA16" s="49">
        <v>0</v>
      </c>
      <c r="AB16" s="49">
        <v>0</v>
      </c>
      <c r="AC16" s="49">
        <v>0</v>
      </c>
      <c r="AD16" s="49">
        <v>0</v>
      </c>
      <c r="AE16" s="50">
        <f aca="true" t="shared" si="51" ref="AE16:AE31">SUM(Z16:AD16)</f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9">
        <v>0</v>
      </c>
      <c r="AN16" s="45">
        <v>0</v>
      </c>
      <c r="AO16" s="45">
        <v>0</v>
      </c>
      <c r="AP16" s="45">
        <v>0</v>
      </c>
      <c r="AQ16" s="45">
        <v>0</v>
      </c>
      <c r="AR16" s="45">
        <v>0</v>
      </c>
      <c r="AS16" s="4">
        <f aca="true" t="shared" si="52" ref="AS16:AS31">SUM(AN16:AR16)</f>
        <v>0</v>
      </c>
      <c r="AT16" s="45">
        <v>0</v>
      </c>
      <c r="AU16" s="4">
        <f aca="true" t="shared" si="53" ref="AU16:AU31">SUM(Z16:AT16)-AE16-AH16-AS16</f>
        <v>0</v>
      </c>
      <c r="AV16" s="45">
        <v>0</v>
      </c>
      <c r="AW16" s="45">
        <v>0</v>
      </c>
      <c r="AX16" s="4">
        <f aca="true" t="shared" si="54" ref="AX16:AX31">Y16-AU16+AV16-AW16</f>
        <v>0</v>
      </c>
      <c r="AY16" s="49">
        <v>0</v>
      </c>
      <c r="AZ16" s="49">
        <v>0</v>
      </c>
      <c r="BA16" s="49">
        <v>0</v>
      </c>
      <c r="BB16" s="49">
        <v>0</v>
      </c>
      <c r="BC16" s="49">
        <v>0</v>
      </c>
      <c r="BD16" s="49">
        <v>0</v>
      </c>
      <c r="BE16" s="49">
        <v>0</v>
      </c>
      <c r="BF16" s="50">
        <f aca="true" t="shared" si="55" ref="BF16:BF31">SUM(AZ16:BE16)</f>
        <v>0</v>
      </c>
      <c r="BG16" s="49">
        <v>0</v>
      </c>
      <c r="BH16" s="49">
        <v>0</v>
      </c>
      <c r="BI16" s="49">
        <v>0</v>
      </c>
      <c r="BJ16" s="49">
        <v>0</v>
      </c>
      <c r="BK16" s="49">
        <v>0</v>
      </c>
      <c r="BL16" s="49">
        <v>0</v>
      </c>
      <c r="BM16" s="49">
        <v>0</v>
      </c>
      <c r="BN16" s="49">
        <v>0</v>
      </c>
      <c r="BO16" s="50">
        <f aca="true" t="shared" si="56" ref="BO16:BO31">SUM(BG16:BN16)</f>
        <v>0</v>
      </c>
      <c r="BP16" s="49">
        <v>0</v>
      </c>
      <c r="BQ16" s="49">
        <v>0</v>
      </c>
      <c r="BR16" s="49">
        <v>0</v>
      </c>
      <c r="BS16" s="50">
        <f aca="true" t="shared" si="57" ref="BS16:BS31">+BF16-BO16+BP16+BQ16-BR16</f>
        <v>0</v>
      </c>
      <c r="BT16" s="45">
        <v>0</v>
      </c>
      <c r="BU16" s="45">
        <v>0</v>
      </c>
      <c r="BV16" s="45">
        <v>0</v>
      </c>
      <c r="BW16" s="45">
        <v>0</v>
      </c>
      <c r="BX16" s="4">
        <f aca="true" t="shared" si="58" ref="BX16:BX31">SUM(BT16:BW16)</f>
        <v>0</v>
      </c>
      <c r="BY16" s="45">
        <v>0</v>
      </c>
      <c r="BZ16" s="45">
        <v>0</v>
      </c>
      <c r="CA16" s="45">
        <v>0</v>
      </c>
      <c r="CB16" s="4">
        <f aca="true" t="shared" si="59" ref="CB16:CB31">SUM(BY16:CA16)</f>
        <v>0</v>
      </c>
      <c r="CC16" s="4">
        <f aca="true" t="shared" si="60" ref="CC16:CC31">BX16-CB16</f>
        <v>0</v>
      </c>
      <c r="CD16" s="81">
        <f aca="true" t="shared" si="61" ref="CD16:CD31">K16+L16+AV16-AW16</f>
        <v>0</v>
      </c>
      <c r="CE16" s="83">
        <f aca="true" t="shared" si="62" ref="CE16:CE31">CD16+W16-AS16</f>
        <v>0</v>
      </c>
      <c r="CF16" s="83">
        <f aca="true" t="shared" si="63" ref="CF16:CF31">BR16-BP16</f>
        <v>0</v>
      </c>
      <c r="CG16" s="83">
        <f t="shared" si="35"/>
        <v>0</v>
      </c>
      <c r="CH16" s="83">
        <f aca="true" t="shared" si="64" ref="CH16:CH31">I16-AG16+AY16+AH16+BQ16</f>
        <v>0</v>
      </c>
      <c r="CI16" s="44">
        <f aca="true" t="shared" si="65" ref="CI16:CI31">CH16+K16</f>
        <v>0</v>
      </c>
      <c r="CJ16" s="66" t="str">
        <f t="shared" si="36"/>
        <v>-</v>
      </c>
      <c r="CK16" s="66" t="str">
        <f t="shared" si="37"/>
        <v>-</v>
      </c>
      <c r="CL16" s="148" t="str">
        <f t="shared" si="38"/>
        <v>-</v>
      </c>
      <c r="CM16" s="148" t="str">
        <f t="shared" si="39"/>
        <v>-</v>
      </c>
      <c r="CN16" s="148" t="str">
        <f t="shared" si="40"/>
        <v>-</v>
      </c>
      <c r="CO16" s="148" t="str">
        <f t="shared" si="41"/>
        <v>-</v>
      </c>
      <c r="CP16" s="148" t="str">
        <f t="shared" si="42"/>
        <v>-</v>
      </c>
      <c r="CQ16" s="148" t="str">
        <f t="shared" si="43"/>
        <v>-</v>
      </c>
      <c r="CR16" s="149" t="str">
        <f t="shared" si="44"/>
        <v>-</v>
      </c>
      <c r="CS16" s="83">
        <f t="shared" si="45"/>
        <v>0</v>
      </c>
      <c r="CT16" s="87">
        <f aca="true" t="shared" si="66" ref="CT16:CT31">Y16-K16-L16-V16</f>
        <v>0</v>
      </c>
      <c r="CU16" s="87">
        <f aca="true" t="shared" si="67" ref="CU16:CU31">AU16-AR16</f>
        <v>0</v>
      </c>
      <c r="CV16" s="87">
        <f aca="true" t="shared" si="68" ref="CV16:CV31">CU16-CT16</f>
        <v>0</v>
      </c>
      <c r="CW16" s="87">
        <f aca="true" t="shared" si="69" ref="CW16:CW31">-V16+AR16</f>
        <v>0</v>
      </c>
      <c r="CX16" s="87">
        <f aca="true" t="shared" si="70" ref="CX16:CX31">CV16+CW16</f>
        <v>0</v>
      </c>
      <c r="CY16" s="87">
        <f aca="true" t="shared" si="71" ref="CY16:CY31">CX16-K16-L16</f>
        <v>0</v>
      </c>
      <c r="CZ16" s="87">
        <f aca="true" t="shared" si="72" ref="CZ16:CZ31">BR16-BP16</f>
        <v>0</v>
      </c>
      <c r="DA16" s="87">
        <f aca="true" t="shared" si="73" ref="DA16:DA31">K16+L16</f>
        <v>0</v>
      </c>
      <c r="DB16" s="87">
        <f aca="true" t="shared" si="74" ref="DB16:DB31">-CZ16+DA16+CY16</f>
        <v>0</v>
      </c>
      <c r="DC16" s="87">
        <f aca="true" t="shared" si="75" ref="DC16:DC31">-BP16-DA16</f>
        <v>0</v>
      </c>
      <c r="DD16" s="87">
        <f aca="true" t="shared" si="76" ref="DD16:DD31">DB16+DC16+BR16</f>
        <v>0</v>
      </c>
      <c r="DE16" s="87">
        <f aca="true" t="shared" si="77" ref="DE16:DE31">Z16+AA16+AB16</f>
        <v>0</v>
      </c>
      <c r="DF16" s="87">
        <f aca="true" t="shared" si="78" ref="DF16:DF31">CS16/B16</f>
        <v>0</v>
      </c>
      <c r="DG16" s="87">
        <f aca="true" t="shared" si="79" ref="DG16:DG31">CH16/B16</f>
        <v>0</v>
      </c>
      <c r="DH16" s="87">
        <f aca="true" t="shared" si="80" ref="DH16:DH31">DE16/B16</f>
        <v>0</v>
      </c>
      <c r="DI16" s="88">
        <f aca="true" t="shared" si="81" ref="DI16:DI31">CZ16/B16</f>
        <v>0</v>
      </c>
      <c r="DJ16" s="83">
        <f aca="true" t="shared" si="82" ref="DJ16:DJ31">DB16/B16</f>
        <v>0</v>
      </c>
      <c r="DK16" s="151">
        <f t="shared" si="46"/>
        <v>0</v>
      </c>
      <c r="DL16" s="74"/>
      <c r="DM16" s="75"/>
    </row>
    <row r="17" spans="1:117" ht="12.75">
      <c r="A17" s="59" t="s">
        <v>10</v>
      </c>
      <c r="B17" s="48">
        <v>370</v>
      </c>
      <c r="C17" s="4">
        <v>1081889</v>
      </c>
      <c r="D17" s="41">
        <v>2924.03</v>
      </c>
      <c r="E17" s="41">
        <v>81.81</v>
      </c>
      <c r="F17" s="11"/>
      <c r="G17" s="14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f t="shared" si="0"/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f t="shared" si="49"/>
        <v>0</v>
      </c>
      <c r="X17" s="50">
        <v>0</v>
      </c>
      <c r="Y17" s="50">
        <f t="shared" si="50"/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f t="shared" si="51"/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f t="shared" si="52"/>
        <v>0</v>
      </c>
      <c r="AT17" s="4">
        <v>0</v>
      </c>
      <c r="AU17" s="4">
        <f t="shared" si="53"/>
        <v>0</v>
      </c>
      <c r="AV17" s="4">
        <v>0</v>
      </c>
      <c r="AW17" s="4">
        <v>0</v>
      </c>
      <c r="AX17" s="4">
        <f t="shared" si="54"/>
        <v>0</v>
      </c>
      <c r="AY17" s="50">
        <v>0</v>
      </c>
      <c r="AZ17" s="50">
        <v>0</v>
      </c>
      <c r="BA17" s="50">
        <v>0</v>
      </c>
      <c r="BB17" s="50">
        <v>0</v>
      </c>
      <c r="BC17" s="50">
        <v>0</v>
      </c>
      <c r="BD17" s="50">
        <v>0</v>
      </c>
      <c r="BE17" s="50">
        <v>0</v>
      </c>
      <c r="BF17" s="50">
        <f t="shared" si="55"/>
        <v>0</v>
      </c>
      <c r="BG17" s="50">
        <v>0</v>
      </c>
      <c r="BH17" s="50">
        <v>0</v>
      </c>
      <c r="BI17" s="50">
        <v>0</v>
      </c>
      <c r="BJ17" s="50">
        <v>0</v>
      </c>
      <c r="BK17" s="50">
        <v>0</v>
      </c>
      <c r="BL17" s="50">
        <v>0</v>
      </c>
      <c r="BM17" s="50">
        <v>0</v>
      </c>
      <c r="BN17" s="50">
        <v>0</v>
      </c>
      <c r="BO17" s="50">
        <f t="shared" si="56"/>
        <v>0</v>
      </c>
      <c r="BP17" s="50">
        <v>0</v>
      </c>
      <c r="BQ17" s="50">
        <v>0</v>
      </c>
      <c r="BR17" s="50">
        <v>0</v>
      </c>
      <c r="BS17" s="50">
        <f t="shared" si="57"/>
        <v>0</v>
      </c>
      <c r="BT17" s="4">
        <v>0</v>
      </c>
      <c r="BU17" s="4">
        <v>0</v>
      </c>
      <c r="BV17" s="4">
        <v>0</v>
      </c>
      <c r="BW17" s="4">
        <v>0</v>
      </c>
      <c r="BX17" s="4">
        <f t="shared" si="58"/>
        <v>0</v>
      </c>
      <c r="BY17" s="4">
        <v>0</v>
      </c>
      <c r="BZ17" s="4">
        <v>0</v>
      </c>
      <c r="CA17" s="4">
        <v>0</v>
      </c>
      <c r="CB17" s="4">
        <f t="shared" si="59"/>
        <v>0</v>
      </c>
      <c r="CC17" s="4">
        <f t="shared" si="60"/>
        <v>0</v>
      </c>
      <c r="CD17" s="81">
        <f t="shared" si="61"/>
        <v>0</v>
      </c>
      <c r="CE17" s="83">
        <f t="shared" si="62"/>
        <v>0</v>
      </c>
      <c r="CF17" s="83">
        <f t="shared" si="63"/>
        <v>0</v>
      </c>
      <c r="CG17" s="83">
        <f t="shared" si="35"/>
        <v>0</v>
      </c>
      <c r="CH17" s="83">
        <f t="shared" si="64"/>
        <v>0</v>
      </c>
      <c r="CI17" s="44">
        <f t="shared" si="65"/>
        <v>0</v>
      </c>
      <c r="CJ17" s="66" t="str">
        <f t="shared" si="36"/>
        <v>-</v>
      </c>
      <c r="CK17" s="66" t="str">
        <f t="shared" si="37"/>
        <v>-</v>
      </c>
      <c r="CL17" s="148" t="str">
        <f t="shared" si="38"/>
        <v>-</v>
      </c>
      <c r="CM17" s="148" t="str">
        <f t="shared" si="39"/>
        <v>-</v>
      </c>
      <c r="CN17" s="148" t="str">
        <f t="shared" si="40"/>
        <v>-</v>
      </c>
      <c r="CO17" s="148" t="str">
        <f t="shared" si="41"/>
        <v>-</v>
      </c>
      <c r="CP17" s="148" t="str">
        <f t="shared" si="42"/>
        <v>-</v>
      </c>
      <c r="CQ17" s="148" t="str">
        <f t="shared" si="43"/>
        <v>-</v>
      </c>
      <c r="CR17" s="149" t="str">
        <f t="shared" si="44"/>
        <v>-</v>
      </c>
      <c r="CS17" s="83">
        <f t="shared" si="45"/>
        <v>0</v>
      </c>
      <c r="CT17" s="87">
        <f t="shared" si="66"/>
        <v>0</v>
      </c>
      <c r="CU17" s="87">
        <f t="shared" si="67"/>
        <v>0</v>
      </c>
      <c r="CV17" s="87">
        <f t="shared" si="68"/>
        <v>0</v>
      </c>
      <c r="CW17" s="87">
        <f t="shared" si="69"/>
        <v>0</v>
      </c>
      <c r="CX17" s="87">
        <f t="shared" si="70"/>
        <v>0</v>
      </c>
      <c r="CY17" s="87">
        <f t="shared" si="71"/>
        <v>0</v>
      </c>
      <c r="CZ17" s="87">
        <f t="shared" si="72"/>
        <v>0</v>
      </c>
      <c r="DA17" s="87">
        <f t="shared" si="73"/>
        <v>0</v>
      </c>
      <c r="DB17" s="87">
        <f t="shared" si="74"/>
        <v>0</v>
      </c>
      <c r="DC17" s="87">
        <f t="shared" si="75"/>
        <v>0</v>
      </c>
      <c r="DD17" s="87">
        <f t="shared" si="76"/>
        <v>0</v>
      </c>
      <c r="DE17" s="87">
        <f t="shared" si="77"/>
        <v>0</v>
      </c>
      <c r="DF17" s="87">
        <f t="shared" si="78"/>
        <v>0</v>
      </c>
      <c r="DG17" s="87">
        <f t="shared" si="79"/>
        <v>0</v>
      </c>
      <c r="DH17" s="87">
        <f t="shared" si="80"/>
        <v>0</v>
      </c>
      <c r="DI17" s="88">
        <f t="shared" si="81"/>
        <v>0</v>
      </c>
      <c r="DJ17" s="83">
        <f t="shared" si="82"/>
        <v>0</v>
      </c>
      <c r="DK17" s="151">
        <f t="shared" si="46"/>
        <v>0</v>
      </c>
      <c r="DL17" s="71"/>
      <c r="DM17" s="72"/>
    </row>
    <row r="18" spans="1:117" ht="12.75">
      <c r="A18" s="58" t="s">
        <v>11</v>
      </c>
      <c r="B18" s="53">
        <v>1079</v>
      </c>
      <c r="C18" s="45">
        <v>5014056</v>
      </c>
      <c r="D18" s="46">
        <v>4646.95</v>
      </c>
      <c r="E18" s="46">
        <v>130.02</v>
      </c>
      <c r="F18" s="135"/>
      <c r="G18" s="141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50">
        <f t="shared" si="0"/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9">
        <v>0</v>
      </c>
      <c r="W18" s="50">
        <f t="shared" si="49"/>
        <v>0</v>
      </c>
      <c r="X18" s="49">
        <v>0</v>
      </c>
      <c r="Y18" s="50">
        <f t="shared" si="50"/>
        <v>0</v>
      </c>
      <c r="Z18" s="49">
        <v>0</v>
      </c>
      <c r="AA18" s="49">
        <v>0</v>
      </c>
      <c r="AB18" s="49">
        <v>0</v>
      </c>
      <c r="AC18" s="49">
        <v>0</v>
      </c>
      <c r="AD18" s="49">
        <v>0</v>
      </c>
      <c r="AE18" s="50">
        <f t="shared" si="51"/>
        <v>0</v>
      </c>
      <c r="AF18" s="49">
        <v>0</v>
      </c>
      <c r="AG18" s="49">
        <v>0</v>
      </c>
      <c r="AH18" s="49">
        <v>0</v>
      </c>
      <c r="AI18" s="49">
        <v>0</v>
      </c>
      <c r="AJ18" s="49">
        <v>0</v>
      </c>
      <c r="AK18" s="49">
        <v>0</v>
      </c>
      <c r="AL18" s="49">
        <v>0</v>
      </c>
      <c r="AM18" s="49">
        <v>0</v>
      </c>
      <c r="AN18" s="45">
        <v>0</v>
      </c>
      <c r="AO18" s="45">
        <v>0</v>
      </c>
      <c r="AP18" s="45">
        <v>0</v>
      </c>
      <c r="AQ18" s="45">
        <v>0</v>
      </c>
      <c r="AR18" s="45">
        <v>0</v>
      </c>
      <c r="AS18" s="4">
        <f t="shared" si="52"/>
        <v>0</v>
      </c>
      <c r="AT18" s="45">
        <v>0</v>
      </c>
      <c r="AU18" s="4">
        <f t="shared" si="53"/>
        <v>0</v>
      </c>
      <c r="AV18" s="45">
        <v>0</v>
      </c>
      <c r="AW18" s="45">
        <v>0</v>
      </c>
      <c r="AX18" s="4">
        <f t="shared" si="54"/>
        <v>0</v>
      </c>
      <c r="AY18" s="49">
        <v>0</v>
      </c>
      <c r="AZ18" s="49">
        <v>0</v>
      </c>
      <c r="BA18" s="49">
        <v>0</v>
      </c>
      <c r="BB18" s="49">
        <v>0</v>
      </c>
      <c r="BC18" s="49">
        <v>0</v>
      </c>
      <c r="BD18" s="49">
        <v>0</v>
      </c>
      <c r="BE18" s="49">
        <v>0</v>
      </c>
      <c r="BF18" s="50">
        <f t="shared" si="55"/>
        <v>0</v>
      </c>
      <c r="BG18" s="49">
        <v>0</v>
      </c>
      <c r="BH18" s="49">
        <v>0</v>
      </c>
      <c r="BI18" s="49">
        <v>0</v>
      </c>
      <c r="BJ18" s="49">
        <v>0</v>
      </c>
      <c r="BK18" s="49">
        <v>0</v>
      </c>
      <c r="BL18" s="49">
        <v>0</v>
      </c>
      <c r="BM18" s="49">
        <v>0</v>
      </c>
      <c r="BN18" s="49">
        <v>0</v>
      </c>
      <c r="BO18" s="50">
        <f t="shared" si="56"/>
        <v>0</v>
      </c>
      <c r="BP18" s="49">
        <v>0</v>
      </c>
      <c r="BQ18" s="49">
        <v>0</v>
      </c>
      <c r="BR18" s="49">
        <v>0</v>
      </c>
      <c r="BS18" s="50">
        <f t="shared" si="57"/>
        <v>0</v>
      </c>
      <c r="BT18" s="45">
        <v>0</v>
      </c>
      <c r="BU18" s="45">
        <v>0</v>
      </c>
      <c r="BV18" s="45">
        <v>0</v>
      </c>
      <c r="BW18" s="45">
        <v>0</v>
      </c>
      <c r="BX18" s="4">
        <f t="shared" si="58"/>
        <v>0</v>
      </c>
      <c r="BY18" s="45">
        <v>0</v>
      </c>
      <c r="BZ18" s="45">
        <v>0</v>
      </c>
      <c r="CA18" s="45">
        <v>0</v>
      </c>
      <c r="CB18" s="4">
        <f t="shared" si="59"/>
        <v>0</v>
      </c>
      <c r="CC18" s="4">
        <f t="shared" si="60"/>
        <v>0</v>
      </c>
      <c r="CD18" s="81">
        <f t="shared" si="61"/>
        <v>0</v>
      </c>
      <c r="CE18" s="83">
        <f t="shared" si="62"/>
        <v>0</v>
      </c>
      <c r="CF18" s="83">
        <f t="shared" si="63"/>
        <v>0</v>
      </c>
      <c r="CG18" s="83">
        <f t="shared" si="35"/>
        <v>0</v>
      </c>
      <c r="CH18" s="83">
        <f t="shared" si="64"/>
        <v>0</v>
      </c>
      <c r="CI18" s="44">
        <f t="shared" si="65"/>
        <v>0</v>
      </c>
      <c r="CJ18" s="66" t="str">
        <f t="shared" si="36"/>
        <v>-</v>
      </c>
      <c r="CK18" s="66" t="str">
        <f t="shared" si="37"/>
        <v>-</v>
      </c>
      <c r="CL18" s="148" t="str">
        <f t="shared" si="38"/>
        <v>-</v>
      </c>
      <c r="CM18" s="148" t="str">
        <f t="shared" si="39"/>
        <v>-</v>
      </c>
      <c r="CN18" s="148" t="str">
        <f t="shared" si="40"/>
        <v>-</v>
      </c>
      <c r="CO18" s="148" t="str">
        <f t="shared" si="41"/>
        <v>-</v>
      </c>
      <c r="CP18" s="148" t="str">
        <f t="shared" si="42"/>
        <v>-</v>
      </c>
      <c r="CQ18" s="148" t="str">
        <f t="shared" si="43"/>
        <v>-</v>
      </c>
      <c r="CR18" s="149" t="str">
        <f t="shared" si="44"/>
        <v>-</v>
      </c>
      <c r="CS18" s="83">
        <f t="shared" si="45"/>
        <v>0</v>
      </c>
      <c r="CT18" s="87">
        <f t="shared" si="66"/>
        <v>0</v>
      </c>
      <c r="CU18" s="87">
        <f t="shared" si="67"/>
        <v>0</v>
      </c>
      <c r="CV18" s="87">
        <f t="shared" si="68"/>
        <v>0</v>
      </c>
      <c r="CW18" s="87">
        <f t="shared" si="69"/>
        <v>0</v>
      </c>
      <c r="CX18" s="87">
        <f t="shared" si="70"/>
        <v>0</v>
      </c>
      <c r="CY18" s="87">
        <f t="shared" si="71"/>
        <v>0</v>
      </c>
      <c r="CZ18" s="87">
        <f t="shared" si="72"/>
        <v>0</v>
      </c>
      <c r="DA18" s="87">
        <f t="shared" si="73"/>
        <v>0</v>
      </c>
      <c r="DB18" s="87">
        <f t="shared" si="74"/>
        <v>0</v>
      </c>
      <c r="DC18" s="87">
        <f t="shared" si="75"/>
        <v>0</v>
      </c>
      <c r="DD18" s="87">
        <f t="shared" si="76"/>
        <v>0</v>
      </c>
      <c r="DE18" s="87">
        <f t="shared" si="77"/>
        <v>0</v>
      </c>
      <c r="DF18" s="87">
        <f t="shared" si="78"/>
        <v>0</v>
      </c>
      <c r="DG18" s="87">
        <f t="shared" si="79"/>
        <v>0</v>
      </c>
      <c r="DH18" s="87">
        <f t="shared" si="80"/>
        <v>0</v>
      </c>
      <c r="DI18" s="88">
        <f t="shared" si="81"/>
        <v>0</v>
      </c>
      <c r="DJ18" s="83">
        <f t="shared" si="82"/>
        <v>0</v>
      </c>
      <c r="DK18" s="151">
        <f t="shared" si="46"/>
        <v>0</v>
      </c>
      <c r="DL18" s="74"/>
      <c r="DM18" s="75"/>
    </row>
    <row r="19" spans="1:117" ht="12.75">
      <c r="A19" s="59" t="s">
        <v>35</v>
      </c>
      <c r="B19" s="48">
        <v>2984</v>
      </c>
      <c r="C19" s="4">
        <v>11634719</v>
      </c>
      <c r="D19" s="41">
        <v>3899.03</v>
      </c>
      <c r="E19" s="41">
        <v>109.09</v>
      </c>
      <c r="F19" s="11"/>
      <c r="G19" s="140">
        <v>298584.15</v>
      </c>
      <c r="H19" s="50">
        <v>215227.6</v>
      </c>
      <c r="I19" s="50">
        <v>21438.65</v>
      </c>
      <c r="J19" s="50">
        <v>4079.5</v>
      </c>
      <c r="K19" s="50">
        <v>36635</v>
      </c>
      <c r="L19" s="50">
        <v>0</v>
      </c>
      <c r="M19" s="50">
        <f t="shared" si="0"/>
        <v>36635</v>
      </c>
      <c r="N19" s="50">
        <v>0</v>
      </c>
      <c r="O19" s="50">
        <v>0</v>
      </c>
      <c r="P19" s="50">
        <v>78034.35</v>
      </c>
      <c r="Q19" s="50">
        <v>0</v>
      </c>
      <c r="R19" s="50">
        <v>0</v>
      </c>
      <c r="S19" s="50">
        <v>9375</v>
      </c>
      <c r="T19" s="50">
        <v>0</v>
      </c>
      <c r="U19" s="50">
        <v>0</v>
      </c>
      <c r="V19" s="50">
        <v>0</v>
      </c>
      <c r="W19" s="50">
        <f t="shared" si="49"/>
        <v>9375</v>
      </c>
      <c r="X19" s="50">
        <v>36602.5</v>
      </c>
      <c r="Y19" s="50">
        <f t="shared" si="50"/>
        <v>699976.75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f t="shared" si="51"/>
        <v>0</v>
      </c>
      <c r="AF19" s="50">
        <v>15000</v>
      </c>
      <c r="AG19" s="50">
        <v>483060.2</v>
      </c>
      <c r="AH19" s="50">
        <v>231685.65</v>
      </c>
      <c r="AI19" s="50">
        <v>107391.8</v>
      </c>
      <c r="AJ19" s="50">
        <v>0</v>
      </c>
      <c r="AK19" s="50">
        <v>0</v>
      </c>
      <c r="AL19" s="50">
        <v>151595</v>
      </c>
      <c r="AM19" s="50">
        <v>0</v>
      </c>
      <c r="AN19" s="4">
        <v>0</v>
      </c>
      <c r="AO19" s="4">
        <v>62110</v>
      </c>
      <c r="AP19" s="4">
        <v>0</v>
      </c>
      <c r="AQ19" s="4">
        <v>0</v>
      </c>
      <c r="AR19" s="4">
        <v>0</v>
      </c>
      <c r="AS19" s="4">
        <f t="shared" si="52"/>
        <v>62110</v>
      </c>
      <c r="AT19" s="4">
        <v>36602.5</v>
      </c>
      <c r="AU19" s="4">
        <f t="shared" si="53"/>
        <v>855759.4999999999</v>
      </c>
      <c r="AV19" s="4">
        <v>155782.75</v>
      </c>
      <c r="AW19" s="4">
        <v>0</v>
      </c>
      <c r="AX19" s="4">
        <f t="shared" si="54"/>
        <v>1.1641532182693481E-10</v>
      </c>
      <c r="AY19" s="50">
        <v>77099.15</v>
      </c>
      <c r="AZ19" s="50">
        <v>66887.75</v>
      </c>
      <c r="BA19" s="50">
        <v>0</v>
      </c>
      <c r="BB19" s="50">
        <v>0</v>
      </c>
      <c r="BC19" s="50">
        <v>0</v>
      </c>
      <c r="BD19" s="50">
        <v>0</v>
      </c>
      <c r="BE19" s="50">
        <v>0</v>
      </c>
      <c r="BF19" s="50">
        <f t="shared" si="55"/>
        <v>66887.75</v>
      </c>
      <c r="BG19" s="50">
        <v>0</v>
      </c>
      <c r="BH19" s="50">
        <v>0</v>
      </c>
      <c r="BI19" s="50">
        <v>0</v>
      </c>
      <c r="BJ19" s="50">
        <v>0</v>
      </c>
      <c r="BK19" s="50">
        <v>0</v>
      </c>
      <c r="BL19" s="50">
        <v>0</v>
      </c>
      <c r="BM19" s="50">
        <v>4015</v>
      </c>
      <c r="BN19" s="50">
        <v>0</v>
      </c>
      <c r="BO19" s="50">
        <f t="shared" si="56"/>
        <v>4015</v>
      </c>
      <c r="BP19" s="50">
        <v>4015</v>
      </c>
      <c r="BQ19" s="50">
        <v>0</v>
      </c>
      <c r="BR19" s="50">
        <v>66887.75</v>
      </c>
      <c r="BS19" s="154">
        <f t="shared" si="57"/>
        <v>0</v>
      </c>
      <c r="BT19" s="4">
        <v>4980944.65</v>
      </c>
      <c r="BU19" s="4">
        <v>252895.5</v>
      </c>
      <c r="BV19" s="4">
        <v>0</v>
      </c>
      <c r="BW19" s="4">
        <v>0</v>
      </c>
      <c r="BX19" s="4">
        <f t="shared" si="58"/>
        <v>5233840.15</v>
      </c>
      <c r="BY19" s="4">
        <v>279233.7</v>
      </c>
      <c r="BZ19" s="4">
        <v>605815.65</v>
      </c>
      <c r="CA19" s="4">
        <v>4348790.8</v>
      </c>
      <c r="CB19" s="4">
        <f t="shared" si="59"/>
        <v>5233840.15</v>
      </c>
      <c r="CC19" s="4">
        <f t="shared" si="60"/>
        <v>0</v>
      </c>
      <c r="CD19" s="81">
        <f t="shared" si="61"/>
        <v>192417.75</v>
      </c>
      <c r="CE19" s="83">
        <f t="shared" si="62"/>
        <v>139682.75</v>
      </c>
      <c r="CF19" s="83">
        <f t="shared" si="63"/>
        <v>62872.75</v>
      </c>
      <c r="CG19" s="83">
        <f t="shared" si="35"/>
        <v>757046.9999999999</v>
      </c>
      <c r="CH19" s="83">
        <f t="shared" si="64"/>
        <v>-152836.75000000003</v>
      </c>
      <c r="CI19" s="44">
        <f t="shared" si="65"/>
        <v>-116201.75000000003</v>
      </c>
      <c r="CJ19" s="66">
        <f t="shared" si="36"/>
        <v>3.0604315860209708</v>
      </c>
      <c r="CK19" s="66">
        <f t="shared" si="37"/>
        <v>2.221673936641868</v>
      </c>
      <c r="CL19" s="148">
        <f t="shared" si="38"/>
        <v>0.25416882967636095</v>
      </c>
      <c r="CM19" s="148">
        <f t="shared" si="39"/>
        <v>0.18451001060700328</v>
      </c>
      <c r="CN19" s="148">
        <f t="shared" si="40"/>
        <v>-0.20188541794630988</v>
      </c>
      <c r="CO19" s="148">
        <f t="shared" si="41"/>
        <v>-0.1534934422829759</v>
      </c>
      <c r="CP19" s="148">
        <f t="shared" si="42"/>
        <v>0.12653243786060536</v>
      </c>
      <c r="CQ19" s="148">
        <f t="shared" si="43"/>
        <v>0.12653243786060536</v>
      </c>
      <c r="CR19" s="149">
        <f t="shared" si="44"/>
        <v>33.65992543818045</v>
      </c>
      <c r="CS19" s="83">
        <f t="shared" si="45"/>
        <v>4701710.95</v>
      </c>
      <c r="CT19" s="87">
        <f t="shared" si="66"/>
        <v>663341.75</v>
      </c>
      <c r="CU19" s="87">
        <f t="shared" si="67"/>
        <v>855759.4999999999</v>
      </c>
      <c r="CV19" s="87">
        <f t="shared" si="68"/>
        <v>192417.74999999988</v>
      </c>
      <c r="CW19" s="87">
        <f t="shared" si="69"/>
        <v>0</v>
      </c>
      <c r="CX19" s="87">
        <f t="shared" si="70"/>
        <v>192417.74999999988</v>
      </c>
      <c r="CY19" s="87">
        <f t="shared" si="71"/>
        <v>155782.74999999988</v>
      </c>
      <c r="CZ19" s="87">
        <f t="shared" si="72"/>
        <v>62872.75</v>
      </c>
      <c r="DA19" s="87">
        <f t="shared" si="73"/>
        <v>36635</v>
      </c>
      <c r="DB19" s="87">
        <f t="shared" si="74"/>
        <v>129544.99999999988</v>
      </c>
      <c r="DC19" s="87">
        <f t="shared" si="75"/>
        <v>-40650</v>
      </c>
      <c r="DD19" s="87">
        <f t="shared" si="76"/>
        <v>155782.74999999988</v>
      </c>
      <c r="DE19" s="87">
        <f t="shared" si="77"/>
        <v>0</v>
      </c>
      <c r="DF19" s="87">
        <f t="shared" si="78"/>
        <v>1575.6403987935657</v>
      </c>
      <c r="DG19" s="87">
        <f t="shared" si="79"/>
        <v>-51.21875000000001</v>
      </c>
      <c r="DH19" s="87">
        <f t="shared" si="80"/>
        <v>0</v>
      </c>
      <c r="DI19" s="88">
        <f t="shared" si="81"/>
        <v>21.069956434316353</v>
      </c>
      <c r="DJ19" s="83">
        <f t="shared" si="82"/>
        <v>43.41320375335117</v>
      </c>
      <c r="DK19" s="151">
        <f t="shared" si="46"/>
        <v>4095895.3</v>
      </c>
      <c r="DL19" s="71"/>
      <c r="DM19" s="72"/>
    </row>
    <row r="20" spans="1:117" ht="12.75">
      <c r="A20" s="58" t="s">
        <v>12</v>
      </c>
      <c r="B20" s="53">
        <v>440</v>
      </c>
      <c r="C20" s="45">
        <v>1573282</v>
      </c>
      <c r="D20" s="46">
        <v>3575.64</v>
      </c>
      <c r="E20" s="46">
        <v>100.05</v>
      </c>
      <c r="F20" s="135"/>
      <c r="G20" s="141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50">
        <f t="shared" si="0"/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49">
        <v>0</v>
      </c>
      <c r="W20" s="50">
        <f t="shared" si="49"/>
        <v>0</v>
      </c>
      <c r="X20" s="49">
        <v>0</v>
      </c>
      <c r="Y20" s="50">
        <f t="shared" si="50"/>
        <v>0</v>
      </c>
      <c r="Z20" s="49">
        <v>0</v>
      </c>
      <c r="AA20" s="49">
        <v>0</v>
      </c>
      <c r="AB20" s="49">
        <v>0</v>
      </c>
      <c r="AC20" s="49">
        <v>0</v>
      </c>
      <c r="AD20" s="49">
        <v>0</v>
      </c>
      <c r="AE20" s="50">
        <f t="shared" si="51"/>
        <v>0</v>
      </c>
      <c r="AF20" s="49">
        <v>0</v>
      </c>
      <c r="AG20" s="49">
        <v>0</v>
      </c>
      <c r="AH20" s="49">
        <v>0</v>
      </c>
      <c r="AI20" s="49">
        <v>0</v>
      </c>
      <c r="AJ20" s="49">
        <v>0</v>
      </c>
      <c r="AK20" s="49">
        <v>0</v>
      </c>
      <c r="AL20" s="49">
        <v>0</v>
      </c>
      <c r="AM20" s="49">
        <v>0</v>
      </c>
      <c r="AN20" s="45">
        <v>0</v>
      </c>
      <c r="AO20" s="45">
        <v>0</v>
      </c>
      <c r="AP20" s="45">
        <v>0</v>
      </c>
      <c r="AQ20" s="45">
        <v>0</v>
      </c>
      <c r="AR20" s="45">
        <v>0</v>
      </c>
      <c r="AS20" s="4">
        <f t="shared" si="52"/>
        <v>0</v>
      </c>
      <c r="AT20" s="45">
        <v>0</v>
      </c>
      <c r="AU20" s="4">
        <f t="shared" si="53"/>
        <v>0</v>
      </c>
      <c r="AV20" s="45">
        <v>0</v>
      </c>
      <c r="AW20" s="45">
        <v>0</v>
      </c>
      <c r="AX20" s="4">
        <f t="shared" si="54"/>
        <v>0</v>
      </c>
      <c r="AY20" s="49">
        <v>0</v>
      </c>
      <c r="AZ20" s="49">
        <v>0</v>
      </c>
      <c r="BA20" s="49">
        <v>0</v>
      </c>
      <c r="BB20" s="49">
        <v>0</v>
      </c>
      <c r="BC20" s="49">
        <v>0</v>
      </c>
      <c r="BD20" s="49">
        <v>0</v>
      </c>
      <c r="BE20" s="49">
        <v>0</v>
      </c>
      <c r="BF20" s="50">
        <f t="shared" si="55"/>
        <v>0</v>
      </c>
      <c r="BG20" s="49">
        <v>0</v>
      </c>
      <c r="BH20" s="49">
        <v>0</v>
      </c>
      <c r="BI20" s="49">
        <v>0</v>
      </c>
      <c r="BJ20" s="49">
        <v>0</v>
      </c>
      <c r="BK20" s="49">
        <v>0</v>
      </c>
      <c r="BL20" s="49">
        <v>0</v>
      </c>
      <c r="BM20" s="49">
        <v>0</v>
      </c>
      <c r="BN20" s="49">
        <v>0</v>
      </c>
      <c r="BO20" s="50">
        <f t="shared" si="56"/>
        <v>0</v>
      </c>
      <c r="BP20" s="49">
        <v>0</v>
      </c>
      <c r="BQ20" s="49">
        <v>0</v>
      </c>
      <c r="BR20" s="49">
        <v>0</v>
      </c>
      <c r="BS20" s="50">
        <f t="shared" si="57"/>
        <v>0</v>
      </c>
      <c r="BT20" s="45">
        <v>0</v>
      </c>
      <c r="BU20" s="45">
        <v>0</v>
      </c>
      <c r="BV20" s="45">
        <v>0</v>
      </c>
      <c r="BW20" s="45">
        <v>0</v>
      </c>
      <c r="BX20" s="4">
        <f t="shared" si="58"/>
        <v>0</v>
      </c>
      <c r="BY20" s="45">
        <v>0</v>
      </c>
      <c r="BZ20" s="45">
        <v>0</v>
      </c>
      <c r="CA20" s="45">
        <v>0</v>
      </c>
      <c r="CB20" s="4">
        <f t="shared" si="59"/>
        <v>0</v>
      </c>
      <c r="CC20" s="4">
        <f t="shared" si="60"/>
        <v>0</v>
      </c>
      <c r="CD20" s="81">
        <f t="shared" si="61"/>
        <v>0</v>
      </c>
      <c r="CE20" s="83">
        <f t="shared" si="62"/>
        <v>0</v>
      </c>
      <c r="CF20" s="83">
        <f t="shared" si="63"/>
        <v>0</v>
      </c>
      <c r="CG20" s="83">
        <f t="shared" si="35"/>
        <v>0</v>
      </c>
      <c r="CH20" s="83">
        <f t="shared" si="64"/>
        <v>0</v>
      </c>
      <c r="CI20" s="44">
        <f t="shared" si="65"/>
        <v>0</v>
      </c>
      <c r="CJ20" s="66" t="str">
        <f t="shared" si="36"/>
        <v>-</v>
      </c>
      <c r="CK20" s="66" t="str">
        <f t="shared" si="37"/>
        <v>-</v>
      </c>
      <c r="CL20" s="148" t="str">
        <f t="shared" si="38"/>
        <v>-</v>
      </c>
      <c r="CM20" s="148" t="str">
        <f t="shared" si="39"/>
        <v>-</v>
      </c>
      <c r="CN20" s="148" t="str">
        <f t="shared" si="40"/>
        <v>-</v>
      </c>
      <c r="CO20" s="148" t="str">
        <f t="shared" si="41"/>
        <v>-</v>
      </c>
      <c r="CP20" s="148" t="str">
        <f t="shared" si="42"/>
        <v>-</v>
      </c>
      <c r="CQ20" s="148" t="str">
        <f t="shared" si="43"/>
        <v>-</v>
      </c>
      <c r="CR20" s="149" t="str">
        <f t="shared" si="44"/>
        <v>-</v>
      </c>
      <c r="CS20" s="83">
        <f t="shared" si="45"/>
        <v>0</v>
      </c>
      <c r="CT20" s="87">
        <f t="shared" si="66"/>
        <v>0</v>
      </c>
      <c r="CU20" s="87">
        <f t="shared" si="67"/>
        <v>0</v>
      </c>
      <c r="CV20" s="87">
        <f t="shared" si="68"/>
        <v>0</v>
      </c>
      <c r="CW20" s="87">
        <f t="shared" si="69"/>
        <v>0</v>
      </c>
      <c r="CX20" s="87">
        <f t="shared" si="70"/>
        <v>0</v>
      </c>
      <c r="CY20" s="87">
        <f t="shared" si="71"/>
        <v>0</v>
      </c>
      <c r="CZ20" s="87">
        <f t="shared" si="72"/>
        <v>0</v>
      </c>
      <c r="DA20" s="87">
        <f t="shared" si="73"/>
        <v>0</v>
      </c>
      <c r="DB20" s="87">
        <f t="shared" si="74"/>
        <v>0</v>
      </c>
      <c r="DC20" s="87">
        <f t="shared" si="75"/>
        <v>0</v>
      </c>
      <c r="DD20" s="87">
        <f t="shared" si="76"/>
        <v>0</v>
      </c>
      <c r="DE20" s="87">
        <f t="shared" si="77"/>
        <v>0</v>
      </c>
      <c r="DF20" s="87">
        <f t="shared" si="78"/>
        <v>0</v>
      </c>
      <c r="DG20" s="87">
        <f t="shared" si="79"/>
        <v>0</v>
      </c>
      <c r="DH20" s="87">
        <f t="shared" si="80"/>
        <v>0</v>
      </c>
      <c r="DI20" s="88">
        <f t="shared" si="81"/>
        <v>0</v>
      </c>
      <c r="DJ20" s="83">
        <f t="shared" si="82"/>
        <v>0</v>
      </c>
      <c r="DK20" s="151">
        <f t="shared" si="46"/>
        <v>0</v>
      </c>
      <c r="DL20" s="74"/>
      <c r="DM20" s="75"/>
    </row>
    <row r="21" spans="1:117" ht="12.75">
      <c r="A21" s="59" t="s">
        <v>13</v>
      </c>
      <c r="B21" s="48">
        <v>3980</v>
      </c>
      <c r="C21" s="4">
        <v>16451699</v>
      </c>
      <c r="D21" s="41">
        <v>4133.59</v>
      </c>
      <c r="E21" s="41">
        <v>115.66</v>
      </c>
      <c r="F21" s="11"/>
      <c r="G21" s="14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f t="shared" si="0"/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f t="shared" si="49"/>
        <v>0</v>
      </c>
      <c r="X21" s="50">
        <v>0</v>
      </c>
      <c r="Y21" s="50">
        <f t="shared" si="50"/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f t="shared" si="51"/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f t="shared" si="52"/>
        <v>0</v>
      </c>
      <c r="AT21" s="4">
        <v>0</v>
      </c>
      <c r="AU21" s="4">
        <f t="shared" si="53"/>
        <v>0</v>
      </c>
      <c r="AV21" s="4">
        <v>0</v>
      </c>
      <c r="AW21" s="4">
        <v>0</v>
      </c>
      <c r="AX21" s="4">
        <f t="shared" si="54"/>
        <v>0</v>
      </c>
      <c r="AY21" s="50">
        <v>0</v>
      </c>
      <c r="AZ21" s="50">
        <v>0</v>
      </c>
      <c r="BA21" s="50">
        <v>0</v>
      </c>
      <c r="BB21" s="50">
        <v>0</v>
      </c>
      <c r="BC21" s="50">
        <v>0</v>
      </c>
      <c r="BD21" s="50">
        <v>0</v>
      </c>
      <c r="BE21" s="50">
        <v>0</v>
      </c>
      <c r="BF21" s="50">
        <f t="shared" si="55"/>
        <v>0</v>
      </c>
      <c r="BG21" s="50">
        <v>0</v>
      </c>
      <c r="BH21" s="50">
        <v>0</v>
      </c>
      <c r="BI21" s="50">
        <v>0</v>
      </c>
      <c r="BJ21" s="50">
        <v>0</v>
      </c>
      <c r="BK21" s="50">
        <v>0</v>
      </c>
      <c r="BL21" s="50">
        <v>0</v>
      </c>
      <c r="BM21" s="50">
        <v>0</v>
      </c>
      <c r="BN21" s="50">
        <v>0</v>
      </c>
      <c r="BO21" s="50">
        <f t="shared" si="56"/>
        <v>0</v>
      </c>
      <c r="BP21" s="50">
        <v>0</v>
      </c>
      <c r="BQ21" s="50">
        <v>0</v>
      </c>
      <c r="BR21" s="50">
        <v>0</v>
      </c>
      <c r="BS21" s="50">
        <f t="shared" si="57"/>
        <v>0</v>
      </c>
      <c r="BT21" s="4">
        <v>0</v>
      </c>
      <c r="BU21" s="4">
        <v>0</v>
      </c>
      <c r="BV21" s="4">
        <v>0</v>
      </c>
      <c r="BW21" s="4">
        <v>0</v>
      </c>
      <c r="BX21" s="4">
        <f t="shared" si="58"/>
        <v>0</v>
      </c>
      <c r="BY21" s="4">
        <v>0</v>
      </c>
      <c r="BZ21" s="4">
        <v>0</v>
      </c>
      <c r="CA21" s="4">
        <v>0</v>
      </c>
      <c r="CB21" s="4">
        <f t="shared" si="59"/>
        <v>0</v>
      </c>
      <c r="CC21" s="4">
        <f t="shared" si="60"/>
        <v>0</v>
      </c>
      <c r="CD21" s="81">
        <f t="shared" si="61"/>
        <v>0</v>
      </c>
      <c r="CE21" s="83">
        <f t="shared" si="62"/>
        <v>0</v>
      </c>
      <c r="CF21" s="83">
        <f t="shared" si="63"/>
        <v>0</v>
      </c>
      <c r="CG21" s="83">
        <f t="shared" si="35"/>
        <v>0</v>
      </c>
      <c r="CH21" s="83">
        <f t="shared" si="64"/>
        <v>0</v>
      </c>
      <c r="CI21" s="44">
        <f t="shared" si="65"/>
        <v>0</v>
      </c>
      <c r="CJ21" s="66" t="str">
        <f t="shared" si="36"/>
        <v>-</v>
      </c>
      <c r="CK21" s="66" t="str">
        <f t="shared" si="37"/>
        <v>-</v>
      </c>
      <c r="CL21" s="148" t="str">
        <f t="shared" si="38"/>
        <v>-</v>
      </c>
      <c r="CM21" s="148" t="str">
        <f t="shared" si="39"/>
        <v>-</v>
      </c>
      <c r="CN21" s="148" t="str">
        <f t="shared" si="40"/>
        <v>-</v>
      </c>
      <c r="CO21" s="148" t="str">
        <f t="shared" si="41"/>
        <v>-</v>
      </c>
      <c r="CP21" s="148" t="str">
        <f t="shared" si="42"/>
        <v>-</v>
      </c>
      <c r="CQ21" s="148" t="str">
        <f t="shared" si="43"/>
        <v>-</v>
      </c>
      <c r="CR21" s="149" t="str">
        <f t="shared" si="44"/>
        <v>-</v>
      </c>
      <c r="CS21" s="83">
        <f t="shared" si="45"/>
        <v>0</v>
      </c>
      <c r="CT21" s="87">
        <f t="shared" si="66"/>
        <v>0</v>
      </c>
      <c r="CU21" s="87">
        <f t="shared" si="67"/>
        <v>0</v>
      </c>
      <c r="CV21" s="87">
        <f t="shared" si="68"/>
        <v>0</v>
      </c>
      <c r="CW21" s="87">
        <f t="shared" si="69"/>
        <v>0</v>
      </c>
      <c r="CX21" s="87">
        <f t="shared" si="70"/>
        <v>0</v>
      </c>
      <c r="CY21" s="87">
        <f t="shared" si="71"/>
        <v>0</v>
      </c>
      <c r="CZ21" s="87">
        <f t="shared" si="72"/>
        <v>0</v>
      </c>
      <c r="DA21" s="87">
        <f t="shared" si="73"/>
        <v>0</v>
      </c>
      <c r="DB21" s="87">
        <f t="shared" si="74"/>
        <v>0</v>
      </c>
      <c r="DC21" s="87">
        <f t="shared" si="75"/>
        <v>0</v>
      </c>
      <c r="DD21" s="87">
        <f t="shared" si="76"/>
        <v>0</v>
      </c>
      <c r="DE21" s="87">
        <f t="shared" si="77"/>
        <v>0</v>
      </c>
      <c r="DF21" s="87">
        <f t="shared" si="78"/>
        <v>0</v>
      </c>
      <c r="DG21" s="87">
        <f t="shared" si="79"/>
        <v>0</v>
      </c>
      <c r="DH21" s="87">
        <f t="shared" si="80"/>
        <v>0</v>
      </c>
      <c r="DI21" s="88">
        <f t="shared" si="81"/>
        <v>0</v>
      </c>
      <c r="DJ21" s="83">
        <f t="shared" si="82"/>
        <v>0</v>
      </c>
      <c r="DK21" s="151">
        <f t="shared" si="46"/>
        <v>0</v>
      </c>
      <c r="DL21" s="71"/>
      <c r="DM21" s="72"/>
    </row>
    <row r="22" spans="1:117" ht="12.75">
      <c r="A22" s="58" t="s">
        <v>14</v>
      </c>
      <c r="B22" s="53">
        <v>2833</v>
      </c>
      <c r="C22" s="45">
        <v>9848677</v>
      </c>
      <c r="D22" s="46">
        <v>3476.41</v>
      </c>
      <c r="E22" s="46">
        <v>97.27</v>
      </c>
      <c r="F22" s="135"/>
      <c r="G22" s="141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50">
        <f t="shared" si="0"/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v>0</v>
      </c>
      <c r="U22" s="49">
        <v>0</v>
      </c>
      <c r="V22" s="49">
        <v>0</v>
      </c>
      <c r="W22" s="50">
        <f t="shared" si="49"/>
        <v>0</v>
      </c>
      <c r="X22" s="49">
        <v>0</v>
      </c>
      <c r="Y22" s="50">
        <f t="shared" si="50"/>
        <v>0</v>
      </c>
      <c r="Z22" s="49">
        <v>0</v>
      </c>
      <c r="AA22" s="49">
        <v>0</v>
      </c>
      <c r="AB22" s="49">
        <v>0</v>
      </c>
      <c r="AC22" s="49">
        <v>0</v>
      </c>
      <c r="AD22" s="49">
        <v>0</v>
      </c>
      <c r="AE22" s="50">
        <f t="shared" si="51"/>
        <v>0</v>
      </c>
      <c r="AF22" s="49">
        <v>0</v>
      </c>
      <c r="AG22" s="49">
        <v>0</v>
      </c>
      <c r="AH22" s="49">
        <v>0</v>
      </c>
      <c r="AI22" s="49">
        <v>0</v>
      </c>
      <c r="AJ22" s="49">
        <v>0</v>
      </c>
      <c r="AK22" s="49">
        <v>0</v>
      </c>
      <c r="AL22" s="49">
        <v>0</v>
      </c>
      <c r="AM22" s="49">
        <v>0</v>
      </c>
      <c r="AN22" s="45">
        <v>0</v>
      </c>
      <c r="AO22" s="45">
        <v>0</v>
      </c>
      <c r="AP22" s="45">
        <v>0</v>
      </c>
      <c r="AQ22" s="45">
        <v>0</v>
      </c>
      <c r="AR22" s="45">
        <v>0</v>
      </c>
      <c r="AS22" s="4">
        <f t="shared" si="52"/>
        <v>0</v>
      </c>
      <c r="AT22" s="45">
        <v>0</v>
      </c>
      <c r="AU22" s="4">
        <f t="shared" si="53"/>
        <v>0</v>
      </c>
      <c r="AV22" s="45">
        <v>0</v>
      </c>
      <c r="AW22" s="45">
        <v>0</v>
      </c>
      <c r="AX22" s="4">
        <f t="shared" si="54"/>
        <v>0</v>
      </c>
      <c r="AY22" s="49">
        <v>0</v>
      </c>
      <c r="AZ22" s="49">
        <v>0</v>
      </c>
      <c r="BA22" s="49">
        <v>0</v>
      </c>
      <c r="BB22" s="49">
        <v>0</v>
      </c>
      <c r="BC22" s="49">
        <v>0</v>
      </c>
      <c r="BD22" s="49">
        <v>0</v>
      </c>
      <c r="BE22" s="49">
        <v>0</v>
      </c>
      <c r="BF22" s="50">
        <f t="shared" si="55"/>
        <v>0</v>
      </c>
      <c r="BG22" s="49">
        <v>0</v>
      </c>
      <c r="BH22" s="49">
        <v>0</v>
      </c>
      <c r="BI22" s="49">
        <v>0</v>
      </c>
      <c r="BJ22" s="49">
        <v>0</v>
      </c>
      <c r="BK22" s="49">
        <v>0</v>
      </c>
      <c r="BL22" s="49">
        <v>0</v>
      </c>
      <c r="BM22" s="49">
        <v>0</v>
      </c>
      <c r="BN22" s="49">
        <v>0</v>
      </c>
      <c r="BO22" s="50">
        <f t="shared" si="56"/>
        <v>0</v>
      </c>
      <c r="BP22" s="49">
        <v>0</v>
      </c>
      <c r="BQ22" s="49">
        <v>0</v>
      </c>
      <c r="BR22" s="49">
        <v>0</v>
      </c>
      <c r="BS22" s="50">
        <f t="shared" si="57"/>
        <v>0</v>
      </c>
      <c r="BT22" s="45">
        <v>0</v>
      </c>
      <c r="BU22" s="45">
        <v>0</v>
      </c>
      <c r="BV22" s="45">
        <v>0</v>
      </c>
      <c r="BW22" s="45">
        <v>0</v>
      </c>
      <c r="BX22" s="4">
        <f t="shared" si="58"/>
        <v>0</v>
      </c>
      <c r="BY22" s="45">
        <v>0</v>
      </c>
      <c r="BZ22" s="45">
        <v>0</v>
      </c>
      <c r="CA22" s="45">
        <v>0</v>
      </c>
      <c r="CB22" s="4">
        <f t="shared" si="59"/>
        <v>0</v>
      </c>
      <c r="CC22" s="4">
        <f t="shared" si="60"/>
        <v>0</v>
      </c>
      <c r="CD22" s="81">
        <f t="shared" si="61"/>
        <v>0</v>
      </c>
      <c r="CE22" s="83">
        <f t="shared" si="62"/>
        <v>0</v>
      </c>
      <c r="CF22" s="83">
        <f t="shared" si="63"/>
        <v>0</v>
      </c>
      <c r="CG22" s="83">
        <f t="shared" si="35"/>
        <v>0</v>
      </c>
      <c r="CH22" s="83">
        <f t="shared" si="64"/>
        <v>0</v>
      </c>
      <c r="CI22" s="44">
        <f t="shared" si="65"/>
        <v>0</v>
      </c>
      <c r="CJ22" s="66" t="str">
        <f t="shared" si="36"/>
        <v>-</v>
      </c>
      <c r="CK22" s="66" t="str">
        <f t="shared" si="37"/>
        <v>-</v>
      </c>
      <c r="CL22" s="148" t="str">
        <f t="shared" si="38"/>
        <v>-</v>
      </c>
      <c r="CM22" s="148" t="str">
        <f t="shared" si="39"/>
        <v>-</v>
      </c>
      <c r="CN22" s="148" t="str">
        <f t="shared" si="40"/>
        <v>-</v>
      </c>
      <c r="CO22" s="148" t="str">
        <f t="shared" si="41"/>
        <v>-</v>
      </c>
      <c r="CP22" s="148" t="str">
        <f t="shared" si="42"/>
        <v>-</v>
      </c>
      <c r="CQ22" s="148" t="str">
        <f t="shared" si="43"/>
        <v>-</v>
      </c>
      <c r="CR22" s="149" t="str">
        <f t="shared" si="44"/>
        <v>-</v>
      </c>
      <c r="CS22" s="83">
        <f t="shared" si="45"/>
        <v>0</v>
      </c>
      <c r="CT22" s="87">
        <f t="shared" si="66"/>
        <v>0</v>
      </c>
      <c r="CU22" s="87">
        <f t="shared" si="67"/>
        <v>0</v>
      </c>
      <c r="CV22" s="87">
        <f t="shared" si="68"/>
        <v>0</v>
      </c>
      <c r="CW22" s="87">
        <f t="shared" si="69"/>
        <v>0</v>
      </c>
      <c r="CX22" s="87">
        <f t="shared" si="70"/>
        <v>0</v>
      </c>
      <c r="CY22" s="87">
        <f t="shared" si="71"/>
        <v>0</v>
      </c>
      <c r="CZ22" s="87">
        <f t="shared" si="72"/>
        <v>0</v>
      </c>
      <c r="DA22" s="87">
        <f t="shared" si="73"/>
        <v>0</v>
      </c>
      <c r="DB22" s="87">
        <f t="shared" si="74"/>
        <v>0</v>
      </c>
      <c r="DC22" s="87">
        <f t="shared" si="75"/>
        <v>0</v>
      </c>
      <c r="DD22" s="87">
        <f t="shared" si="76"/>
        <v>0</v>
      </c>
      <c r="DE22" s="87">
        <f t="shared" si="77"/>
        <v>0</v>
      </c>
      <c r="DF22" s="87">
        <f t="shared" si="78"/>
        <v>0</v>
      </c>
      <c r="DG22" s="87">
        <f t="shared" si="79"/>
        <v>0</v>
      </c>
      <c r="DH22" s="87">
        <f t="shared" si="80"/>
        <v>0</v>
      </c>
      <c r="DI22" s="88">
        <f t="shared" si="81"/>
        <v>0</v>
      </c>
      <c r="DJ22" s="83">
        <f t="shared" si="82"/>
        <v>0</v>
      </c>
      <c r="DK22" s="151">
        <f t="shared" si="46"/>
        <v>0</v>
      </c>
      <c r="DL22" s="74"/>
      <c r="DM22" s="75"/>
    </row>
    <row r="23" spans="1:117" ht="12.75">
      <c r="A23" s="59" t="s">
        <v>15</v>
      </c>
      <c r="B23" s="48">
        <v>244</v>
      </c>
      <c r="C23" s="4">
        <v>781877</v>
      </c>
      <c r="D23" s="41">
        <v>3204.41</v>
      </c>
      <c r="E23" s="41">
        <v>89.66</v>
      </c>
      <c r="F23" s="11"/>
      <c r="G23" s="14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f t="shared" si="0"/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0">
        <v>0</v>
      </c>
      <c r="W23" s="50">
        <f t="shared" si="49"/>
        <v>0</v>
      </c>
      <c r="X23" s="50">
        <v>0</v>
      </c>
      <c r="Y23" s="50">
        <f t="shared" si="50"/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f t="shared" si="51"/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f t="shared" si="52"/>
        <v>0</v>
      </c>
      <c r="AT23" s="4">
        <v>0</v>
      </c>
      <c r="AU23" s="4">
        <f t="shared" si="53"/>
        <v>0</v>
      </c>
      <c r="AV23" s="4">
        <v>0</v>
      </c>
      <c r="AW23" s="4">
        <v>0</v>
      </c>
      <c r="AX23" s="4">
        <f t="shared" si="54"/>
        <v>0</v>
      </c>
      <c r="AY23" s="50">
        <v>0</v>
      </c>
      <c r="AZ23" s="50">
        <v>0</v>
      </c>
      <c r="BA23" s="50">
        <v>0</v>
      </c>
      <c r="BB23" s="50">
        <v>0</v>
      </c>
      <c r="BC23" s="50">
        <v>0</v>
      </c>
      <c r="BD23" s="50">
        <v>0</v>
      </c>
      <c r="BE23" s="50">
        <v>0</v>
      </c>
      <c r="BF23" s="50">
        <f t="shared" si="55"/>
        <v>0</v>
      </c>
      <c r="BG23" s="50">
        <v>0</v>
      </c>
      <c r="BH23" s="50">
        <v>0</v>
      </c>
      <c r="BI23" s="50">
        <v>0</v>
      </c>
      <c r="BJ23" s="50">
        <v>0</v>
      </c>
      <c r="BK23" s="50">
        <v>0</v>
      </c>
      <c r="BL23" s="50">
        <v>0</v>
      </c>
      <c r="BM23" s="50">
        <v>0</v>
      </c>
      <c r="BN23" s="50">
        <v>0</v>
      </c>
      <c r="BO23" s="50">
        <f t="shared" si="56"/>
        <v>0</v>
      </c>
      <c r="BP23" s="50">
        <v>0</v>
      </c>
      <c r="BQ23" s="50">
        <v>0</v>
      </c>
      <c r="BR23" s="50">
        <v>0</v>
      </c>
      <c r="BS23" s="50">
        <f t="shared" si="57"/>
        <v>0</v>
      </c>
      <c r="BT23" s="4">
        <v>0</v>
      </c>
      <c r="BU23" s="4">
        <v>0</v>
      </c>
      <c r="BV23" s="4">
        <v>0</v>
      </c>
      <c r="BW23" s="4">
        <v>0</v>
      </c>
      <c r="BX23" s="4">
        <f t="shared" si="58"/>
        <v>0</v>
      </c>
      <c r="BY23" s="4">
        <v>0</v>
      </c>
      <c r="BZ23" s="4">
        <v>0</v>
      </c>
      <c r="CA23" s="4">
        <v>0</v>
      </c>
      <c r="CB23" s="4">
        <f t="shared" si="59"/>
        <v>0</v>
      </c>
      <c r="CC23" s="4">
        <f t="shared" si="60"/>
        <v>0</v>
      </c>
      <c r="CD23" s="81">
        <f t="shared" si="61"/>
        <v>0</v>
      </c>
      <c r="CE23" s="83">
        <f t="shared" si="62"/>
        <v>0</v>
      </c>
      <c r="CF23" s="83">
        <f t="shared" si="63"/>
        <v>0</v>
      </c>
      <c r="CG23" s="83">
        <f t="shared" si="35"/>
        <v>0</v>
      </c>
      <c r="CH23" s="83">
        <f t="shared" si="64"/>
        <v>0</v>
      </c>
      <c r="CI23" s="44">
        <f t="shared" si="65"/>
        <v>0</v>
      </c>
      <c r="CJ23" s="66" t="str">
        <f t="shared" si="36"/>
        <v>-</v>
      </c>
      <c r="CK23" s="66" t="str">
        <f t="shared" si="37"/>
        <v>-</v>
      </c>
      <c r="CL23" s="148" t="str">
        <f t="shared" si="38"/>
        <v>-</v>
      </c>
      <c r="CM23" s="148" t="str">
        <f t="shared" si="39"/>
        <v>-</v>
      </c>
      <c r="CN23" s="148" t="str">
        <f t="shared" si="40"/>
        <v>-</v>
      </c>
      <c r="CO23" s="148" t="str">
        <f t="shared" si="41"/>
        <v>-</v>
      </c>
      <c r="CP23" s="148" t="str">
        <f t="shared" si="42"/>
        <v>-</v>
      </c>
      <c r="CQ23" s="148" t="str">
        <f t="shared" si="43"/>
        <v>-</v>
      </c>
      <c r="CR23" s="149" t="str">
        <f t="shared" si="44"/>
        <v>-</v>
      </c>
      <c r="CS23" s="83">
        <f t="shared" si="45"/>
        <v>0</v>
      </c>
      <c r="CT23" s="87">
        <f t="shared" si="66"/>
        <v>0</v>
      </c>
      <c r="CU23" s="87">
        <f t="shared" si="67"/>
        <v>0</v>
      </c>
      <c r="CV23" s="87">
        <f t="shared" si="68"/>
        <v>0</v>
      </c>
      <c r="CW23" s="87">
        <f t="shared" si="69"/>
        <v>0</v>
      </c>
      <c r="CX23" s="87">
        <f t="shared" si="70"/>
        <v>0</v>
      </c>
      <c r="CY23" s="87">
        <f t="shared" si="71"/>
        <v>0</v>
      </c>
      <c r="CZ23" s="87">
        <f t="shared" si="72"/>
        <v>0</v>
      </c>
      <c r="DA23" s="87">
        <f t="shared" si="73"/>
        <v>0</v>
      </c>
      <c r="DB23" s="87">
        <f t="shared" si="74"/>
        <v>0</v>
      </c>
      <c r="DC23" s="87">
        <f t="shared" si="75"/>
        <v>0</v>
      </c>
      <c r="DD23" s="87">
        <f t="shared" si="76"/>
        <v>0</v>
      </c>
      <c r="DE23" s="87">
        <f t="shared" si="77"/>
        <v>0</v>
      </c>
      <c r="DF23" s="87">
        <f t="shared" si="78"/>
        <v>0</v>
      </c>
      <c r="DG23" s="87">
        <f t="shared" si="79"/>
        <v>0</v>
      </c>
      <c r="DH23" s="87">
        <f t="shared" si="80"/>
        <v>0</v>
      </c>
      <c r="DI23" s="88">
        <f t="shared" si="81"/>
        <v>0</v>
      </c>
      <c r="DJ23" s="83">
        <f t="shared" si="82"/>
        <v>0</v>
      </c>
      <c r="DK23" s="151">
        <f t="shared" si="46"/>
        <v>0</v>
      </c>
      <c r="DL23" s="71"/>
      <c r="DM23" s="72"/>
    </row>
    <row r="24" spans="1:117" ht="12.75">
      <c r="A24" s="58" t="s">
        <v>16</v>
      </c>
      <c r="B24" s="53">
        <v>3701</v>
      </c>
      <c r="C24" s="45">
        <v>13322379</v>
      </c>
      <c r="D24" s="46">
        <v>3599.67</v>
      </c>
      <c r="E24" s="46">
        <v>100.72</v>
      </c>
      <c r="F24" s="135"/>
      <c r="G24" s="141">
        <v>473815.35</v>
      </c>
      <c r="H24" s="49">
        <v>506270.8</v>
      </c>
      <c r="I24" s="49">
        <v>24500.7</v>
      </c>
      <c r="J24" s="49">
        <v>0</v>
      </c>
      <c r="K24" s="49">
        <v>123229.3</v>
      </c>
      <c r="L24" s="49">
        <v>0</v>
      </c>
      <c r="M24" s="50">
        <f t="shared" si="0"/>
        <v>123229.3</v>
      </c>
      <c r="N24" s="49">
        <v>0</v>
      </c>
      <c r="O24" s="49">
        <v>35000</v>
      </c>
      <c r="P24" s="49">
        <v>60444</v>
      </c>
      <c r="Q24" s="49">
        <v>539.65</v>
      </c>
      <c r="R24" s="49">
        <v>15000</v>
      </c>
      <c r="S24" s="49">
        <v>0</v>
      </c>
      <c r="T24" s="49">
        <v>0</v>
      </c>
      <c r="U24" s="49">
        <v>0</v>
      </c>
      <c r="V24" s="49">
        <v>0</v>
      </c>
      <c r="W24" s="50">
        <f t="shared" si="49"/>
        <v>15000</v>
      </c>
      <c r="X24" s="49">
        <v>184907</v>
      </c>
      <c r="Y24" s="50">
        <f t="shared" si="50"/>
        <v>1423706.7999999998</v>
      </c>
      <c r="Z24" s="49">
        <v>0</v>
      </c>
      <c r="AA24" s="49">
        <v>0</v>
      </c>
      <c r="AB24" s="49">
        <v>0</v>
      </c>
      <c r="AC24" s="49">
        <v>0</v>
      </c>
      <c r="AD24" s="49">
        <v>0</v>
      </c>
      <c r="AE24" s="50">
        <f t="shared" si="51"/>
        <v>0</v>
      </c>
      <c r="AF24" s="49">
        <v>0</v>
      </c>
      <c r="AG24" s="49">
        <v>367675.5</v>
      </c>
      <c r="AH24" s="49">
        <v>0</v>
      </c>
      <c r="AI24" s="49">
        <v>204470.45</v>
      </c>
      <c r="AJ24" s="49">
        <v>0</v>
      </c>
      <c r="AK24" s="49">
        <v>0</v>
      </c>
      <c r="AL24" s="49">
        <v>191511</v>
      </c>
      <c r="AM24" s="49">
        <v>542</v>
      </c>
      <c r="AN24" s="45">
        <v>0</v>
      </c>
      <c r="AO24" s="45">
        <v>0</v>
      </c>
      <c r="AP24" s="45">
        <v>0</v>
      </c>
      <c r="AQ24" s="45">
        <v>0</v>
      </c>
      <c r="AR24" s="45">
        <v>0</v>
      </c>
      <c r="AS24" s="4">
        <f t="shared" si="52"/>
        <v>0</v>
      </c>
      <c r="AT24" s="45">
        <v>184907</v>
      </c>
      <c r="AU24" s="4">
        <f t="shared" si="53"/>
        <v>949105.95</v>
      </c>
      <c r="AV24" s="45">
        <v>0</v>
      </c>
      <c r="AW24" s="45">
        <v>474600.85</v>
      </c>
      <c r="AX24" s="155">
        <f t="shared" si="54"/>
        <v>0</v>
      </c>
      <c r="AY24" s="49">
        <v>19750.2</v>
      </c>
      <c r="AZ24" s="49">
        <v>342729.35</v>
      </c>
      <c r="BA24" s="49">
        <v>0</v>
      </c>
      <c r="BB24" s="49">
        <v>0</v>
      </c>
      <c r="BC24" s="49">
        <v>0</v>
      </c>
      <c r="BD24" s="49">
        <v>0</v>
      </c>
      <c r="BE24" s="49">
        <v>2059.45</v>
      </c>
      <c r="BF24" s="50">
        <f t="shared" si="55"/>
        <v>344788.8</v>
      </c>
      <c r="BG24" s="49">
        <v>0</v>
      </c>
      <c r="BH24" s="49">
        <v>0</v>
      </c>
      <c r="BI24" s="49">
        <v>0</v>
      </c>
      <c r="BJ24" s="49">
        <v>0</v>
      </c>
      <c r="BK24" s="49">
        <v>0</v>
      </c>
      <c r="BL24" s="49">
        <v>47839.9</v>
      </c>
      <c r="BM24" s="49">
        <v>44000</v>
      </c>
      <c r="BN24" s="49">
        <v>0</v>
      </c>
      <c r="BO24" s="50">
        <f t="shared" si="56"/>
        <v>91839.9</v>
      </c>
      <c r="BP24" s="49">
        <v>91839.9</v>
      </c>
      <c r="BQ24" s="49">
        <v>0</v>
      </c>
      <c r="BR24" s="49">
        <v>344788.8</v>
      </c>
      <c r="BS24" s="156">
        <f t="shared" si="57"/>
        <v>0</v>
      </c>
      <c r="BT24" s="45">
        <v>6034297.9</v>
      </c>
      <c r="BU24" s="45">
        <v>1048205.75</v>
      </c>
      <c r="BV24" s="45">
        <v>247566.3</v>
      </c>
      <c r="BW24" s="45">
        <v>0</v>
      </c>
      <c r="BX24" s="4">
        <f t="shared" si="58"/>
        <v>7330069.95</v>
      </c>
      <c r="BY24" s="45">
        <v>1569263.75</v>
      </c>
      <c r="BZ24" s="45">
        <v>763227.6</v>
      </c>
      <c r="CA24" s="45">
        <v>4997578.6</v>
      </c>
      <c r="CB24" s="4">
        <f t="shared" si="59"/>
        <v>7330069.949999999</v>
      </c>
      <c r="CC24" s="155">
        <f t="shared" si="60"/>
        <v>0</v>
      </c>
      <c r="CD24" s="81">
        <f t="shared" si="61"/>
        <v>-351371.55</v>
      </c>
      <c r="CE24" s="83">
        <f t="shared" si="62"/>
        <v>-336371.55</v>
      </c>
      <c r="CF24" s="83">
        <f t="shared" si="63"/>
        <v>252948.9</v>
      </c>
      <c r="CG24" s="83">
        <f t="shared" si="35"/>
        <v>763656.95</v>
      </c>
      <c r="CH24" s="83">
        <f t="shared" si="64"/>
        <v>-323424.6</v>
      </c>
      <c r="CI24" s="44">
        <f t="shared" si="65"/>
        <v>-200195.3</v>
      </c>
      <c r="CJ24" s="66">
        <f t="shared" si="36"/>
        <v>-1.3891009211741976</v>
      </c>
      <c r="CK24" s="66">
        <f t="shared" si="37"/>
        <v>-1.3298004063271278</v>
      </c>
      <c r="CL24" s="148">
        <f t="shared" si="38"/>
        <v>-0.46011700672664607</v>
      </c>
      <c r="CM24" s="148">
        <f t="shared" si="39"/>
        <v>-0.4404746791082043</v>
      </c>
      <c r="CN24" s="148">
        <f t="shared" si="40"/>
        <v>-0.42352079687089866</v>
      </c>
      <c r="CO24" s="148">
        <f t="shared" si="41"/>
        <v>-0.2621534446848156</v>
      </c>
      <c r="CP24" s="148">
        <f t="shared" si="42"/>
        <v>0.10519516212187778</v>
      </c>
      <c r="CQ24" s="148">
        <f t="shared" si="43"/>
        <v>0.10519516212187778</v>
      </c>
      <c r="CR24" s="149">
        <f t="shared" si="44"/>
        <v>-13.274113550923081</v>
      </c>
      <c r="CS24" s="83">
        <f t="shared" si="45"/>
        <v>4465034.15</v>
      </c>
      <c r="CT24" s="87">
        <f t="shared" si="66"/>
        <v>1300477.4999999998</v>
      </c>
      <c r="CU24" s="87">
        <f t="shared" si="67"/>
        <v>949105.95</v>
      </c>
      <c r="CV24" s="87">
        <f t="shared" si="68"/>
        <v>-351371.5499999998</v>
      </c>
      <c r="CW24" s="87">
        <f t="shared" si="69"/>
        <v>0</v>
      </c>
      <c r="CX24" s="87">
        <f t="shared" si="70"/>
        <v>-351371.5499999998</v>
      </c>
      <c r="CY24" s="87">
        <f t="shared" si="71"/>
        <v>-474600.8499999998</v>
      </c>
      <c r="CZ24" s="87">
        <f t="shared" si="72"/>
        <v>252948.9</v>
      </c>
      <c r="DA24" s="87">
        <f t="shared" si="73"/>
        <v>123229.3</v>
      </c>
      <c r="DB24" s="87">
        <f t="shared" si="74"/>
        <v>-604320.4499999998</v>
      </c>
      <c r="DC24" s="87">
        <f t="shared" si="75"/>
        <v>-215069.2</v>
      </c>
      <c r="DD24" s="87">
        <f t="shared" si="76"/>
        <v>-474600.8499999999</v>
      </c>
      <c r="DE24" s="87">
        <f t="shared" si="77"/>
        <v>0</v>
      </c>
      <c r="DF24" s="87">
        <f t="shared" si="78"/>
        <v>1206.4399216427994</v>
      </c>
      <c r="DG24" s="87">
        <f t="shared" si="79"/>
        <v>-87.38843555795731</v>
      </c>
      <c r="DH24" s="87">
        <f t="shared" si="80"/>
        <v>0</v>
      </c>
      <c r="DI24" s="88">
        <f t="shared" si="81"/>
        <v>68.34609564982436</v>
      </c>
      <c r="DJ24" s="83">
        <f t="shared" si="82"/>
        <v>-163.28572007565518</v>
      </c>
      <c r="DK24" s="151">
        <f t="shared" si="46"/>
        <v>3949372.8499999996</v>
      </c>
      <c r="DL24" s="74"/>
      <c r="DM24" s="75"/>
    </row>
    <row r="25" spans="1:117" ht="12.75">
      <c r="A25" s="59" t="s">
        <v>36</v>
      </c>
      <c r="B25" s="48">
        <v>1837</v>
      </c>
      <c r="C25" s="4">
        <v>5110413</v>
      </c>
      <c r="D25" s="41">
        <v>2781.93</v>
      </c>
      <c r="E25" s="41">
        <v>77.84</v>
      </c>
      <c r="F25" s="11"/>
      <c r="G25" s="140">
        <v>38181.35</v>
      </c>
      <c r="H25" s="50">
        <v>120881.35</v>
      </c>
      <c r="I25" s="50">
        <v>11128.25</v>
      </c>
      <c r="J25" s="50">
        <v>185683.3</v>
      </c>
      <c r="K25" s="50">
        <v>56428</v>
      </c>
      <c r="L25" s="50">
        <v>0</v>
      </c>
      <c r="M25" s="50">
        <f t="shared" si="0"/>
        <v>56428</v>
      </c>
      <c r="N25" s="50">
        <v>0</v>
      </c>
      <c r="O25" s="50">
        <v>0</v>
      </c>
      <c r="P25" s="50">
        <v>67951.1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0">
        <f t="shared" si="49"/>
        <v>0</v>
      </c>
      <c r="X25" s="50">
        <v>0</v>
      </c>
      <c r="Y25" s="50">
        <f t="shared" si="50"/>
        <v>480253.35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f t="shared" si="51"/>
        <v>0</v>
      </c>
      <c r="AF25" s="50">
        <v>12854.3</v>
      </c>
      <c r="AG25" s="50">
        <v>200778.15</v>
      </c>
      <c r="AH25" s="50">
        <v>0</v>
      </c>
      <c r="AI25" s="50">
        <v>21274.8</v>
      </c>
      <c r="AJ25" s="50">
        <v>0</v>
      </c>
      <c r="AK25" s="50">
        <v>0</v>
      </c>
      <c r="AL25" s="50">
        <v>21952</v>
      </c>
      <c r="AM25" s="50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f t="shared" si="52"/>
        <v>0</v>
      </c>
      <c r="AT25" s="4">
        <v>0</v>
      </c>
      <c r="AU25" s="4">
        <f t="shared" si="53"/>
        <v>256859.24999999997</v>
      </c>
      <c r="AV25" s="4">
        <v>0</v>
      </c>
      <c r="AW25" s="4">
        <v>223394.1</v>
      </c>
      <c r="AX25" s="155">
        <f t="shared" si="54"/>
        <v>0</v>
      </c>
      <c r="AY25" s="50">
        <v>95963.15</v>
      </c>
      <c r="AZ25" s="50">
        <v>206222.55</v>
      </c>
      <c r="BA25" s="50">
        <v>0</v>
      </c>
      <c r="BB25" s="50">
        <v>0</v>
      </c>
      <c r="BC25" s="50">
        <v>0</v>
      </c>
      <c r="BD25" s="50">
        <v>0</v>
      </c>
      <c r="BE25" s="50">
        <v>0</v>
      </c>
      <c r="BF25" s="50">
        <f t="shared" si="55"/>
        <v>206222.55</v>
      </c>
      <c r="BG25" s="50">
        <v>0</v>
      </c>
      <c r="BH25" s="50">
        <v>0</v>
      </c>
      <c r="BI25" s="50">
        <v>0</v>
      </c>
      <c r="BJ25" s="50">
        <v>0</v>
      </c>
      <c r="BK25" s="50">
        <v>0</v>
      </c>
      <c r="BL25" s="50">
        <v>0</v>
      </c>
      <c r="BM25" s="50">
        <v>0</v>
      </c>
      <c r="BN25" s="50">
        <v>0</v>
      </c>
      <c r="BO25" s="50">
        <f t="shared" si="56"/>
        <v>0</v>
      </c>
      <c r="BP25" s="50">
        <v>0</v>
      </c>
      <c r="BQ25" s="50">
        <v>0</v>
      </c>
      <c r="BR25" s="50">
        <v>206222.55</v>
      </c>
      <c r="BS25" s="156">
        <f t="shared" si="57"/>
        <v>0</v>
      </c>
      <c r="BT25" s="4">
        <v>4452322.08</v>
      </c>
      <c r="BU25" s="4">
        <v>507860.3</v>
      </c>
      <c r="BV25" s="4">
        <v>0</v>
      </c>
      <c r="BW25" s="4">
        <v>0</v>
      </c>
      <c r="BX25" s="4">
        <f t="shared" si="58"/>
        <v>4960182.38</v>
      </c>
      <c r="BY25" s="4">
        <v>465112.2</v>
      </c>
      <c r="BZ25" s="4">
        <v>227794.8</v>
      </c>
      <c r="CA25" s="4">
        <v>4267275.38</v>
      </c>
      <c r="CB25" s="4">
        <f t="shared" si="59"/>
        <v>4960182.38</v>
      </c>
      <c r="CC25" s="155">
        <f t="shared" si="60"/>
        <v>0</v>
      </c>
      <c r="CD25" s="81">
        <f t="shared" si="61"/>
        <v>-166966.1</v>
      </c>
      <c r="CE25" s="83">
        <f t="shared" si="62"/>
        <v>-166966.1</v>
      </c>
      <c r="CF25" s="83">
        <f t="shared" si="63"/>
        <v>206222.55</v>
      </c>
      <c r="CG25" s="83">
        <f t="shared" si="35"/>
        <v>256859.24999999997</v>
      </c>
      <c r="CH25" s="83">
        <f t="shared" si="64"/>
        <v>-93686.75</v>
      </c>
      <c r="CI25" s="44">
        <f t="shared" si="65"/>
        <v>-37258.75</v>
      </c>
      <c r="CJ25" s="66">
        <f t="shared" si="36"/>
        <v>-0.8096403618323991</v>
      </c>
      <c r="CK25" s="66">
        <f t="shared" si="37"/>
        <v>-0.8096403618323991</v>
      </c>
      <c r="CL25" s="148">
        <f t="shared" si="38"/>
        <v>-0.6500295395240779</v>
      </c>
      <c r="CM25" s="148">
        <f t="shared" si="39"/>
        <v>-0.6500295395240779</v>
      </c>
      <c r="CN25" s="148">
        <f t="shared" si="40"/>
        <v>-0.36473963853744806</v>
      </c>
      <c r="CO25" s="148">
        <f t="shared" si="41"/>
        <v>-0.14505512260119113</v>
      </c>
      <c r="CP25" s="148">
        <f t="shared" si="42"/>
        <v>0.09999852912066402</v>
      </c>
      <c r="CQ25" s="148">
        <f t="shared" si="43"/>
        <v>0.09999852912066402</v>
      </c>
      <c r="CR25" s="149">
        <f t="shared" si="44"/>
        <v>-23.88035583271095</v>
      </c>
      <c r="CS25" s="83">
        <f t="shared" si="45"/>
        <v>3987209.88</v>
      </c>
      <c r="CT25" s="87">
        <f t="shared" si="66"/>
        <v>423825.35</v>
      </c>
      <c r="CU25" s="87">
        <f t="shared" si="67"/>
        <v>256859.24999999997</v>
      </c>
      <c r="CV25" s="87">
        <f t="shared" si="68"/>
        <v>-166966.1</v>
      </c>
      <c r="CW25" s="87">
        <f t="shared" si="69"/>
        <v>0</v>
      </c>
      <c r="CX25" s="87">
        <f t="shared" si="70"/>
        <v>-166966.1</v>
      </c>
      <c r="CY25" s="87">
        <f t="shared" si="71"/>
        <v>-223394.1</v>
      </c>
      <c r="CZ25" s="87">
        <f t="shared" si="72"/>
        <v>206222.55</v>
      </c>
      <c r="DA25" s="87">
        <f t="shared" si="73"/>
        <v>56428</v>
      </c>
      <c r="DB25" s="87">
        <f t="shared" si="74"/>
        <v>-373188.65</v>
      </c>
      <c r="DC25" s="87">
        <f t="shared" si="75"/>
        <v>-56428</v>
      </c>
      <c r="DD25" s="87">
        <f t="shared" si="76"/>
        <v>-223394.10000000003</v>
      </c>
      <c r="DE25" s="87">
        <f t="shared" si="77"/>
        <v>0</v>
      </c>
      <c r="DF25" s="87">
        <f t="shared" si="78"/>
        <v>2170.500751224823</v>
      </c>
      <c r="DG25" s="87">
        <f t="shared" si="79"/>
        <v>-50.999863908546544</v>
      </c>
      <c r="DH25" s="87">
        <f t="shared" si="80"/>
        <v>0</v>
      </c>
      <c r="DI25" s="88">
        <f t="shared" si="81"/>
        <v>112.26050626020685</v>
      </c>
      <c r="DJ25" s="83">
        <f t="shared" si="82"/>
        <v>-203.15114316820905</v>
      </c>
      <c r="DK25" s="151">
        <f t="shared" si="46"/>
        <v>3759415.08</v>
      </c>
      <c r="DL25" s="71"/>
      <c r="DM25" s="72"/>
    </row>
    <row r="26" spans="1:117" ht="12.75">
      <c r="A26" s="58" t="s">
        <v>17</v>
      </c>
      <c r="B26" s="53">
        <v>447</v>
      </c>
      <c r="C26" s="45">
        <v>1269466</v>
      </c>
      <c r="D26" s="46">
        <v>2839.97</v>
      </c>
      <c r="E26" s="46">
        <v>79.46</v>
      </c>
      <c r="F26" s="135"/>
      <c r="G26" s="141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50">
        <f t="shared" si="0"/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50">
        <f t="shared" si="49"/>
        <v>0</v>
      </c>
      <c r="X26" s="49">
        <v>0</v>
      </c>
      <c r="Y26" s="50">
        <f t="shared" si="50"/>
        <v>0</v>
      </c>
      <c r="Z26" s="49">
        <v>0</v>
      </c>
      <c r="AA26" s="49">
        <v>0</v>
      </c>
      <c r="AB26" s="49">
        <v>0</v>
      </c>
      <c r="AC26" s="49">
        <v>0</v>
      </c>
      <c r="AD26" s="49">
        <v>0</v>
      </c>
      <c r="AE26" s="50">
        <f t="shared" si="51"/>
        <v>0</v>
      </c>
      <c r="AF26" s="49">
        <v>0</v>
      </c>
      <c r="AG26" s="49">
        <v>0</v>
      </c>
      <c r="AH26" s="49">
        <v>0</v>
      </c>
      <c r="AI26" s="49">
        <v>0</v>
      </c>
      <c r="AJ26" s="49">
        <v>0</v>
      </c>
      <c r="AK26" s="49">
        <v>0</v>
      </c>
      <c r="AL26" s="49">
        <v>0</v>
      </c>
      <c r="AM26" s="49">
        <v>0</v>
      </c>
      <c r="AN26" s="45">
        <v>0</v>
      </c>
      <c r="AO26" s="45">
        <v>0</v>
      </c>
      <c r="AP26" s="45">
        <v>0</v>
      </c>
      <c r="AQ26" s="45">
        <v>0</v>
      </c>
      <c r="AR26" s="45">
        <v>0</v>
      </c>
      <c r="AS26" s="4">
        <f t="shared" si="52"/>
        <v>0</v>
      </c>
      <c r="AT26" s="45">
        <v>0</v>
      </c>
      <c r="AU26" s="4">
        <f t="shared" si="53"/>
        <v>0</v>
      </c>
      <c r="AV26" s="45">
        <v>0</v>
      </c>
      <c r="AW26" s="45">
        <v>0</v>
      </c>
      <c r="AX26" s="4">
        <f t="shared" si="54"/>
        <v>0</v>
      </c>
      <c r="AY26" s="49">
        <v>0</v>
      </c>
      <c r="AZ26" s="49">
        <v>0</v>
      </c>
      <c r="BA26" s="49">
        <v>0</v>
      </c>
      <c r="BB26" s="49">
        <v>0</v>
      </c>
      <c r="BC26" s="49">
        <v>0</v>
      </c>
      <c r="BD26" s="49">
        <v>0</v>
      </c>
      <c r="BE26" s="49">
        <v>0</v>
      </c>
      <c r="BF26" s="50">
        <f t="shared" si="55"/>
        <v>0</v>
      </c>
      <c r="BG26" s="49">
        <v>0</v>
      </c>
      <c r="BH26" s="49">
        <v>0</v>
      </c>
      <c r="BI26" s="49">
        <v>0</v>
      </c>
      <c r="BJ26" s="49">
        <v>0</v>
      </c>
      <c r="BK26" s="49">
        <v>0</v>
      </c>
      <c r="BL26" s="49">
        <v>0</v>
      </c>
      <c r="BM26" s="49">
        <v>0</v>
      </c>
      <c r="BN26" s="49">
        <v>0</v>
      </c>
      <c r="BO26" s="50">
        <f t="shared" si="56"/>
        <v>0</v>
      </c>
      <c r="BP26" s="49">
        <v>0</v>
      </c>
      <c r="BQ26" s="49">
        <v>0</v>
      </c>
      <c r="BR26" s="49">
        <v>0</v>
      </c>
      <c r="BS26" s="50">
        <f t="shared" si="57"/>
        <v>0</v>
      </c>
      <c r="BT26" s="45">
        <v>0</v>
      </c>
      <c r="BU26" s="45">
        <v>0</v>
      </c>
      <c r="BV26" s="45">
        <v>0</v>
      </c>
      <c r="BW26" s="45">
        <v>0</v>
      </c>
      <c r="BX26" s="4">
        <f t="shared" si="58"/>
        <v>0</v>
      </c>
      <c r="BY26" s="45">
        <v>0</v>
      </c>
      <c r="BZ26" s="45">
        <v>0</v>
      </c>
      <c r="CA26" s="45">
        <v>0</v>
      </c>
      <c r="CB26" s="4">
        <f t="shared" si="59"/>
        <v>0</v>
      </c>
      <c r="CC26" s="4">
        <f t="shared" si="60"/>
        <v>0</v>
      </c>
      <c r="CD26" s="81">
        <f t="shared" si="61"/>
        <v>0</v>
      </c>
      <c r="CE26" s="83">
        <f t="shared" si="62"/>
        <v>0</v>
      </c>
      <c r="CF26" s="83">
        <f t="shared" si="63"/>
        <v>0</v>
      </c>
      <c r="CG26" s="83">
        <f t="shared" si="35"/>
        <v>0</v>
      </c>
      <c r="CH26" s="83">
        <f t="shared" si="64"/>
        <v>0</v>
      </c>
      <c r="CI26" s="44">
        <f t="shared" si="65"/>
        <v>0</v>
      </c>
      <c r="CJ26" s="66" t="str">
        <f t="shared" si="36"/>
        <v>-</v>
      </c>
      <c r="CK26" s="66" t="str">
        <f t="shared" si="37"/>
        <v>-</v>
      </c>
      <c r="CL26" s="148" t="str">
        <f t="shared" si="38"/>
        <v>-</v>
      </c>
      <c r="CM26" s="148" t="str">
        <f t="shared" si="39"/>
        <v>-</v>
      </c>
      <c r="CN26" s="148" t="str">
        <f t="shared" si="40"/>
        <v>-</v>
      </c>
      <c r="CO26" s="148" t="str">
        <f t="shared" si="41"/>
        <v>-</v>
      </c>
      <c r="CP26" s="148" t="str">
        <f t="shared" si="42"/>
        <v>-</v>
      </c>
      <c r="CQ26" s="148" t="str">
        <f t="shared" si="43"/>
        <v>-</v>
      </c>
      <c r="CR26" s="149" t="str">
        <f t="shared" si="44"/>
        <v>-</v>
      </c>
      <c r="CS26" s="83">
        <f t="shared" si="45"/>
        <v>0</v>
      </c>
      <c r="CT26" s="87">
        <f t="shared" si="66"/>
        <v>0</v>
      </c>
      <c r="CU26" s="87">
        <f t="shared" si="67"/>
        <v>0</v>
      </c>
      <c r="CV26" s="87">
        <f t="shared" si="68"/>
        <v>0</v>
      </c>
      <c r="CW26" s="87">
        <f t="shared" si="69"/>
        <v>0</v>
      </c>
      <c r="CX26" s="87">
        <f t="shared" si="70"/>
        <v>0</v>
      </c>
      <c r="CY26" s="87">
        <f t="shared" si="71"/>
        <v>0</v>
      </c>
      <c r="CZ26" s="87">
        <f t="shared" si="72"/>
        <v>0</v>
      </c>
      <c r="DA26" s="87">
        <f t="shared" si="73"/>
        <v>0</v>
      </c>
      <c r="DB26" s="87">
        <f t="shared" si="74"/>
        <v>0</v>
      </c>
      <c r="DC26" s="87">
        <f t="shared" si="75"/>
        <v>0</v>
      </c>
      <c r="DD26" s="87">
        <f t="shared" si="76"/>
        <v>0</v>
      </c>
      <c r="DE26" s="87">
        <f t="shared" si="77"/>
        <v>0</v>
      </c>
      <c r="DF26" s="87">
        <f t="shared" si="78"/>
        <v>0</v>
      </c>
      <c r="DG26" s="87">
        <f t="shared" si="79"/>
        <v>0</v>
      </c>
      <c r="DH26" s="87">
        <f t="shared" si="80"/>
        <v>0</v>
      </c>
      <c r="DI26" s="88">
        <f t="shared" si="81"/>
        <v>0</v>
      </c>
      <c r="DJ26" s="83">
        <f t="shared" si="82"/>
        <v>0</v>
      </c>
      <c r="DK26" s="151">
        <f t="shared" si="46"/>
        <v>0</v>
      </c>
      <c r="DL26" s="74"/>
      <c r="DM26" s="75"/>
    </row>
    <row r="27" spans="1:117" ht="12.75">
      <c r="A27" s="59" t="s">
        <v>18</v>
      </c>
      <c r="B27" s="48">
        <v>643</v>
      </c>
      <c r="C27" s="4">
        <v>1886492</v>
      </c>
      <c r="D27" s="41">
        <v>2933.89</v>
      </c>
      <c r="E27" s="41">
        <v>82.09</v>
      </c>
      <c r="F27" s="11"/>
      <c r="G27" s="14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f t="shared" si="0"/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0</v>
      </c>
      <c r="U27" s="50">
        <v>0</v>
      </c>
      <c r="V27" s="50">
        <v>0</v>
      </c>
      <c r="W27" s="50">
        <f t="shared" si="49"/>
        <v>0</v>
      </c>
      <c r="X27" s="50">
        <v>0</v>
      </c>
      <c r="Y27" s="50">
        <f t="shared" si="50"/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50">
        <f t="shared" si="51"/>
        <v>0</v>
      </c>
      <c r="AF27" s="50">
        <v>0</v>
      </c>
      <c r="AG27" s="50">
        <v>0</v>
      </c>
      <c r="AH27" s="50">
        <v>0</v>
      </c>
      <c r="AI27" s="50">
        <v>0</v>
      </c>
      <c r="AJ27" s="50">
        <v>0</v>
      </c>
      <c r="AK27" s="50">
        <v>0</v>
      </c>
      <c r="AL27" s="50">
        <v>0</v>
      </c>
      <c r="AM27" s="50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f t="shared" si="52"/>
        <v>0</v>
      </c>
      <c r="AT27" s="4">
        <v>0</v>
      </c>
      <c r="AU27" s="4">
        <f t="shared" si="53"/>
        <v>0</v>
      </c>
      <c r="AV27" s="4">
        <v>0</v>
      </c>
      <c r="AW27" s="4">
        <v>0</v>
      </c>
      <c r="AX27" s="4">
        <f t="shared" si="54"/>
        <v>0</v>
      </c>
      <c r="AY27" s="50">
        <v>0</v>
      </c>
      <c r="AZ27" s="50">
        <v>0</v>
      </c>
      <c r="BA27" s="50">
        <v>0</v>
      </c>
      <c r="BB27" s="50">
        <v>0</v>
      </c>
      <c r="BC27" s="50">
        <v>0</v>
      </c>
      <c r="BD27" s="50">
        <v>0</v>
      </c>
      <c r="BE27" s="50">
        <v>0</v>
      </c>
      <c r="BF27" s="50">
        <f t="shared" si="55"/>
        <v>0</v>
      </c>
      <c r="BG27" s="50">
        <v>0</v>
      </c>
      <c r="BH27" s="50">
        <v>0</v>
      </c>
      <c r="BI27" s="50">
        <v>0</v>
      </c>
      <c r="BJ27" s="50">
        <v>0</v>
      </c>
      <c r="BK27" s="50">
        <v>0</v>
      </c>
      <c r="BL27" s="50">
        <v>0</v>
      </c>
      <c r="BM27" s="50">
        <v>0</v>
      </c>
      <c r="BN27" s="50">
        <v>0</v>
      </c>
      <c r="BO27" s="50">
        <f t="shared" si="56"/>
        <v>0</v>
      </c>
      <c r="BP27" s="50">
        <v>0</v>
      </c>
      <c r="BQ27" s="50">
        <v>0</v>
      </c>
      <c r="BR27" s="50">
        <v>0</v>
      </c>
      <c r="BS27" s="50">
        <f t="shared" si="57"/>
        <v>0</v>
      </c>
      <c r="BT27" s="4">
        <v>0</v>
      </c>
      <c r="BU27" s="4">
        <v>0</v>
      </c>
      <c r="BV27" s="4">
        <v>0</v>
      </c>
      <c r="BW27" s="4">
        <v>0</v>
      </c>
      <c r="BX27" s="4">
        <f t="shared" si="58"/>
        <v>0</v>
      </c>
      <c r="BY27" s="4">
        <v>0</v>
      </c>
      <c r="BZ27" s="4">
        <v>0</v>
      </c>
      <c r="CA27" s="4">
        <v>0</v>
      </c>
      <c r="CB27" s="4">
        <f t="shared" si="59"/>
        <v>0</v>
      </c>
      <c r="CC27" s="4">
        <f t="shared" si="60"/>
        <v>0</v>
      </c>
      <c r="CD27" s="81">
        <f t="shared" si="61"/>
        <v>0</v>
      </c>
      <c r="CE27" s="83">
        <f t="shared" si="62"/>
        <v>0</v>
      </c>
      <c r="CF27" s="83">
        <f t="shared" si="63"/>
        <v>0</v>
      </c>
      <c r="CG27" s="83">
        <f t="shared" si="35"/>
        <v>0</v>
      </c>
      <c r="CH27" s="83">
        <f t="shared" si="64"/>
        <v>0</v>
      </c>
      <c r="CI27" s="44">
        <f t="shared" si="65"/>
        <v>0</v>
      </c>
      <c r="CJ27" s="66" t="str">
        <f t="shared" si="36"/>
        <v>-</v>
      </c>
      <c r="CK27" s="66" t="str">
        <f t="shared" si="37"/>
        <v>-</v>
      </c>
      <c r="CL27" s="148" t="str">
        <f t="shared" si="38"/>
        <v>-</v>
      </c>
      <c r="CM27" s="148" t="str">
        <f t="shared" si="39"/>
        <v>-</v>
      </c>
      <c r="CN27" s="148" t="str">
        <f t="shared" si="40"/>
        <v>-</v>
      </c>
      <c r="CO27" s="148" t="str">
        <f t="shared" si="41"/>
        <v>-</v>
      </c>
      <c r="CP27" s="148" t="str">
        <f t="shared" si="42"/>
        <v>-</v>
      </c>
      <c r="CQ27" s="148" t="str">
        <f t="shared" si="43"/>
        <v>-</v>
      </c>
      <c r="CR27" s="149" t="str">
        <f t="shared" si="44"/>
        <v>-</v>
      </c>
      <c r="CS27" s="83">
        <f t="shared" si="45"/>
        <v>0</v>
      </c>
      <c r="CT27" s="87">
        <f t="shared" si="66"/>
        <v>0</v>
      </c>
      <c r="CU27" s="87">
        <f t="shared" si="67"/>
        <v>0</v>
      </c>
      <c r="CV27" s="87">
        <f t="shared" si="68"/>
        <v>0</v>
      </c>
      <c r="CW27" s="87">
        <f t="shared" si="69"/>
        <v>0</v>
      </c>
      <c r="CX27" s="87">
        <f t="shared" si="70"/>
        <v>0</v>
      </c>
      <c r="CY27" s="87">
        <f t="shared" si="71"/>
        <v>0</v>
      </c>
      <c r="CZ27" s="87">
        <f t="shared" si="72"/>
        <v>0</v>
      </c>
      <c r="DA27" s="87">
        <f t="shared" si="73"/>
        <v>0</v>
      </c>
      <c r="DB27" s="87">
        <f t="shared" si="74"/>
        <v>0</v>
      </c>
      <c r="DC27" s="87">
        <f t="shared" si="75"/>
        <v>0</v>
      </c>
      <c r="DD27" s="87">
        <f t="shared" si="76"/>
        <v>0</v>
      </c>
      <c r="DE27" s="87">
        <f t="shared" si="77"/>
        <v>0</v>
      </c>
      <c r="DF27" s="87">
        <f t="shared" si="78"/>
        <v>0</v>
      </c>
      <c r="DG27" s="87">
        <f t="shared" si="79"/>
        <v>0</v>
      </c>
      <c r="DH27" s="87">
        <f t="shared" si="80"/>
        <v>0</v>
      </c>
      <c r="DI27" s="88">
        <f t="shared" si="81"/>
        <v>0</v>
      </c>
      <c r="DJ27" s="83">
        <f t="shared" si="82"/>
        <v>0</v>
      </c>
      <c r="DK27" s="151">
        <f t="shared" si="46"/>
        <v>0</v>
      </c>
      <c r="DL27" s="71"/>
      <c r="DM27" s="72"/>
    </row>
    <row r="28" spans="1:117" ht="12.75">
      <c r="A28" s="58" t="s">
        <v>19</v>
      </c>
      <c r="B28" s="53">
        <v>422</v>
      </c>
      <c r="C28" s="45">
        <v>980210</v>
      </c>
      <c r="D28" s="46">
        <v>2322.77</v>
      </c>
      <c r="E28" s="46">
        <v>64.99</v>
      </c>
      <c r="F28" s="135"/>
      <c r="G28" s="141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50">
        <f t="shared" si="0"/>
        <v>0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  <c r="T28" s="49">
        <v>0</v>
      </c>
      <c r="U28" s="49">
        <v>0</v>
      </c>
      <c r="V28" s="49">
        <v>0</v>
      </c>
      <c r="W28" s="50">
        <f t="shared" si="49"/>
        <v>0</v>
      </c>
      <c r="X28" s="49">
        <v>0</v>
      </c>
      <c r="Y28" s="50">
        <f t="shared" si="50"/>
        <v>0</v>
      </c>
      <c r="Z28" s="49">
        <v>0</v>
      </c>
      <c r="AA28" s="49">
        <v>0</v>
      </c>
      <c r="AB28" s="49">
        <v>0</v>
      </c>
      <c r="AC28" s="49">
        <v>0</v>
      </c>
      <c r="AD28" s="49">
        <v>0</v>
      </c>
      <c r="AE28" s="50">
        <f t="shared" si="51"/>
        <v>0</v>
      </c>
      <c r="AF28" s="49">
        <v>0</v>
      </c>
      <c r="AG28" s="49">
        <v>0</v>
      </c>
      <c r="AH28" s="49">
        <v>0</v>
      </c>
      <c r="AI28" s="49">
        <v>0</v>
      </c>
      <c r="AJ28" s="49">
        <v>0</v>
      </c>
      <c r="AK28" s="49">
        <v>0</v>
      </c>
      <c r="AL28" s="49">
        <v>0</v>
      </c>
      <c r="AM28" s="49">
        <v>0</v>
      </c>
      <c r="AN28" s="45">
        <v>0</v>
      </c>
      <c r="AO28" s="45">
        <v>0</v>
      </c>
      <c r="AP28" s="45">
        <v>0</v>
      </c>
      <c r="AQ28" s="45">
        <v>0</v>
      </c>
      <c r="AR28" s="45">
        <v>0</v>
      </c>
      <c r="AS28" s="4">
        <f t="shared" si="52"/>
        <v>0</v>
      </c>
      <c r="AT28" s="45">
        <v>0</v>
      </c>
      <c r="AU28" s="4">
        <f t="shared" si="53"/>
        <v>0</v>
      </c>
      <c r="AV28" s="45">
        <v>0</v>
      </c>
      <c r="AW28" s="45">
        <v>0</v>
      </c>
      <c r="AX28" s="4">
        <f t="shared" si="54"/>
        <v>0</v>
      </c>
      <c r="AY28" s="49">
        <v>0</v>
      </c>
      <c r="AZ28" s="49">
        <v>0</v>
      </c>
      <c r="BA28" s="49">
        <v>0</v>
      </c>
      <c r="BB28" s="49">
        <v>0</v>
      </c>
      <c r="BC28" s="49">
        <v>0</v>
      </c>
      <c r="BD28" s="49">
        <v>0</v>
      </c>
      <c r="BE28" s="49">
        <v>0</v>
      </c>
      <c r="BF28" s="50">
        <f t="shared" si="55"/>
        <v>0</v>
      </c>
      <c r="BG28" s="49">
        <v>0</v>
      </c>
      <c r="BH28" s="49">
        <v>0</v>
      </c>
      <c r="BI28" s="49">
        <v>0</v>
      </c>
      <c r="BJ28" s="49">
        <v>0</v>
      </c>
      <c r="BK28" s="49">
        <v>0</v>
      </c>
      <c r="BL28" s="49">
        <v>0</v>
      </c>
      <c r="BM28" s="49">
        <v>0</v>
      </c>
      <c r="BN28" s="49">
        <v>0</v>
      </c>
      <c r="BO28" s="50">
        <f t="shared" si="56"/>
        <v>0</v>
      </c>
      <c r="BP28" s="49">
        <v>0</v>
      </c>
      <c r="BQ28" s="49">
        <v>0</v>
      </c>
      <c r="BR28" s="49">
        <v>0</v>
      </c>
      <c r="BS28" s="50">
        <f t="shared" si="57"/>
        <v>0</v>
      </c>
      <c r="BT28" s="45">
        <v>0</v>
      </c>
      <c r="BU28" s="45">
        <v>0</v>
      </c>
      <c r="BV28" s="45">
        <v>0</v>
      </c>
      <c r="BW28" s="45">
        <v>0</v>
      </c>
      <c r="BX28" s="4">
        <f t="shared" si="58"/>
        <v>0</v>
      </c>
      <c r="BY28" s="45">
        <v>0</v>
      </c>
      <c r="BZ28" s="45">
        <v>0</v>
      </c>
      <c r="CA28" s="45">
        <v>0</v>
      </c>
      <c r="CB28" s="4">
        <f t="shared" si="59"/>
        <v>0</v>
      </c>
      <c r="CC28" s="4">
        <f t="shared" si="60"/>
        <v>0</v>
      </c>
      <c r="CD28" s="81">
        <f t="shared" si="61"/>
        <v>0</v>
      </c>
      <c r="CE28" s="83">
        <f t="shared" si="62"/>
        <v>0</v>
      </c>
      <c r="CF28" s="83">
        <f t="shared" si="63"/>
        <v>0</v>
      </c>
      <c r="CG28" s="83">
        <f t="shared" si="35"/>
        <v>0</v>
      </c>
      <c r="CH28" s="83">
        <f t="shared" si="64"/>
        <v>0</v>
      </c>
      <c r="CI28" s="44">
        <f t="shared" si="65"/>
        <v>0</v>
      </c>
      <c r="CJ28" s="66" t="str">
        <f t="shared" si="36"/>
        <v>-</v>
      </c>
      <c r="CK28" s="66" t="str">
        <f t="shared" si="37"/>
        <v>-</v>
      </c>
      <c r="CL28" s="148" t="str">
        <f t="shared" si="38"/>
        <v>-</v>
      </c>
      <c r="CM28" s="148" t="str">
        <f t="shared" si="39"/>
        <v>-</v>
      </c>
      <c r="CN28" s="148" t="str">
        <f t="shared" si="40"/>
        <v>-</v>
      </c>
      <c r="CO28" s="148" t="str">
        <f t="shared" si="41"/>
        <v>-</v>
      </c>
      <c r="CP28" s="148" t="str">
        <f t="shared" si="42"/>
        <v>-</v>
      </c>
      <c r="CQ28" s="148" t="str">
        <f t="shared" si="43"/>
        <v>-</v>
      </c>
      <c r="CR28" s="149" t="str">
        <f t="shared" si="44"/>
        <v>-</v>
      </c>
      <c r="CS28" s="83">
        <f t="shared" si="45"/>
        <v>0</v>
      </c>
      <c r="CT28" s="87">
        <f t="shared" si="66"/>
        <v>0</v>
      </c>
      <c r="CU28" s="87">
        <f t="shared" si="67"/>
        <v>0</v>
      </c>
      <c r="CV28" s="87">
        <f t="shared" si="68"/>
        <v>0</v>
      </c>
      <c r="CW28" s="87">
        <f t="shared" si="69"/>
        <v>0</v>
      </c>
      <c r="CX28" s="87">
        <f t="shared" si="70"/>
        <v>0</v>
      </c>
      <c r="CY28" s="87">
        <f t="shared" si="71"/>
        <v>0</v>
      </c>
      <c r="CZ28" s="87">
        <f t="shared" si="72"/>
        <v>0</v>
      </c>
      <c r="DA28" s="87">
        <f t="shared" si="73"/>
        <v>0</v>
      </c>
      <c r="DB28" s="87">
        <f t="shared" si="74"/>
        <v>0</v>
      </c>
      <c r="DC28" s="87">
        <f t="shared" si="75"/>
        <v>0</v>
      </c>
      <c r="DD28" s="87">
        <f t="shared" si="76"/>
        <v>0</v>
      </c>
      <c r="DE28" s="87">
        <f t="shared" si="77"/>
        <v>0</v>
      </c>
      <c r="DF28" s="87">
        <f t="shared" si="78"/>
        <v>0</v>
      </c>
      <c r="DG28" s="87">
        <f t="shared" si="79"/>
        <v>0</v>
      </c>
      <c r="DH28" s="87">
        <f t="shared" si="80"/>
        <v>0</v>
      </c>
      <c r="DI28" s="88">
        <f t="shared" si="81"/>
        <v>0</v>
      </c>
      <c r="DJ28" s="83">
        <f t="shared" si="82"/>
        <v>0</v>
      </c>
      <c r="DK28" s="151">
        <f t="shared" si="46"/>
        <v>0</v>
      </c>
      <c r="DL28" s="74"/>
      <c r="DM28" s="75"/>
    </row>
    <row r="29" spans="1:117" ht="12.75">
      <c r="A29" s="59" t="s">
        <v>21</v>
      </c>
      <c r="B29" s="48">
        <v>2583</v>
      </c>
      <c r="C29" s="4">
        <v>9688597</v>
      </c>
      <c r="D29" s="41">
        <v>3750.91</v>
      </c>
      <c r="E29" s="41">
        <v>104.95</v>
      </c>
      <c r="F29" s="11"/>
      <c r="G29" s="14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f t="shared" si="0"/>
        <v>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50">
        <v>0</v>
      </c>
      <c r="V29" s="50">
        <v>0</v>
      </c>
      <c r="W29" s="50">
        <f t="shared" si="49"/>
        <v>0</v>
      </c>
      <c r="X29" s="50">
        <v>0</v>
      </c>
      <c r="Y29" s="50">
        <f t="shared" si="50"/>
        <v>0</v>
      </c>
      <c r="Z29" s="50">
        <v>0</v>
      </c>
      <c r="AA29" s="50">
        <v>0</v>
      </c>
      <c r="AB29" s="50">
        <v>0</v>
      </c>
      <c r="AC29" s="50">
        <v>0</v>
      </c>
      <c r="AD29" s="50">
        <v>0</v>
      </c>
      <c r="AE29" s="50">
        <f t="shared" si="51"/>
        <v>0</v>
      </c>
      <c r="AF29" s="50">
        <v>0</v>
      </c>
      <c r="AG29" s="50">
        <v>0</v>
      </c>
      <c r="AH29" s="50">
        <v>0</v>
      </c>
      <c r="AI29" s="50">
        <v>0</v>
      </c>
      <c r="AJ29" s="50">
        <v>0</v>
      </c>
      <c r="AK29" s="50">
        <v>0</v>
      </c>
      <c r="AL29" s="50">
        <v>0</v>
      </c>
      <c r="AM29" s="50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f t="shared" si="52"/>
        <v>0</v>
      </c>
      <c r="AT29" s="4">
        <v>0</v>
      </c>
      <c r="AU29" s="4">
        <f t="shared" si="53"/>
        <v>0</v>
      </c>
      <c r="AV29" s="4">
        <v>0</v>
      </c>
      <c r="AW29" s="4">
        <v>0</v>
      </c>
      <c r="AX29" s="4">
        <f t="shared" si="54"/>
        <v>0</v>
      </c>
      <c r="AY29" s="50">
        <v>0</v>
      </c>
      <c r="AZ29" s="50">
        <v>0</v>
      </c>
      <c r="BA29" s="50">
        <v>0</v>
      </c>
      <c r="BB29" s="50">
        <v>0</v>
      </c>
      <c r="BC29" s="50">
        <v>0</v>
      </c>
      <c r="BD29" s="50">
        <v>0</v>
      </c>
      <c r="BE29" s="50">
        <v>0</v>
      </c>
      <c r="BF29" s="50">
        <f t="shared" si="55"/>
        <v>0</v>
      </c>
      <c r="BG29" s="50">
        <v>0</v>
      </c>
      <c r="BH29" s="50">
        <v>0</v>
      </c>
      <c r="BI29" s="50">
        <v>0</v>
      </c>
      <c r="BJ29" s="50">
        <v>0</v>
      </c>
      <c r="BK29" s="50">
        <v>0</v>
      </c>
      <c r="BL29" s="50">
        <v>0</v>
      </c>
      <c r="BM29" s="50">
        <v>0</v>
      </c>
      <c r="BN29" s="50">
        <v>0</v>
      </c>
      <c r="BO29" s="50">
        <f t="shared" si="56"/>
        <v>0</v>
      </c>
      <c r="BP29" s="50">
        <v>0</v>
      </c>
      <c r="BQ29" s="50">
        <v>0</v>
      </c>
      <c r="BR29" s="50">
        <v>0</v>
      </c>
      <c r="BS29" s="50">
        <f t="shared" si="57"/>
        <v>0</v>
      </c>
      <c r="BT29" s="4">
        <v>0</v>
      </c>
      <c r="BU29" s="4">
        <v>0</v>
      </c>
      <c r="BV29" s="4">
        <v>0</v>
      </c>
      <c r="BW29" s="4">
        <v>0</v>
      </c>
      <c r="BX29" s="4">
        <f t="shared" si="58"/>
        <v>0</v>
      </c>
      <c r="BY29" s="4">
        <v>0</v>
      </c>
      <c r="BZ29" s="4">
        <v>0</v>
      </c>
      <c r="CA29" s="4">
        <v>0</v>
      </c>
      <c r="CB29" s="4">
        <f t="shared" si="59"/>
        <v>0</v>
      </c>
      <c r="CC29" s="4">
        <f t="shared" si="60"/>
        <v>0</v>
      </c>
      <c r="CD29" s="81">
        <f t="shared" si="61"/>
        <v>0</v>
      </c>
      <c r="CE29" s="83">
        <f t="shared" si="62"/>
        <v>0</v>
      </c>
      <c r="CF29" s="83">
        <f t="shared" si="63"/>
        <v>0</v>
      </c>
      <c r="CG29" s="83">
        <f t="shared" si="35"/>
        <v>0</v>
      </c>
      <c r="CH29" s="83">
        <f t="shared" si="64"/>
        <v>0</v>
      </c>
      <c r="CI29" s="44">
        <f t="shared" si="65"/>
        <v>0</v>
      </c>
      <c r="CJ29" s="66" t="str">
        <f t="shared" si="36"/>
        <v>-</v>
      </c>
      <c r="CK29" s="66" t="str">
        <f t="shared" si="37"/>
        <v>-</v>
      </c>
      <c r="CL29" s="148" t="str">
        <f t="shared" si="38"/>
        <v>-</v>
      </c>
      <c r="CM29" s="148" t="str">
        <f t="shared" si="39"/>
        <v>-</v>
      </c>
      <c r="CN29" s="148" t="str">
        <f t="shared" si="40"/>
        <v>-</v>
      </c>
      <c r="CO29" s="148" t="str">
        <f t="shared" si="41"/>
        <v>-</v>
      </c>
      <c r="CP29" s="148" t="str">
        <f t="shared" si="42"/>
        <v>-</v>
      </c>
      <c r="CQ29" s="148" t="str">
        <f t="shared" si="43"/>
        <v>-</v>
      </c>
      <c r="CR29" s="149" t="str">
        <f t="shared" si="44"/>
        <v>-</v>
      </c>
      <c r="CS29" s="83">
        <f t="shared" si="45"/>
        <v>0</v>
      </c>
      <c r="CT29" s="87">
        <f t="shared" si="66"/>
        <v>0</v>
      </c>
      <c r="CU29" s="87">
        <f t="shared" si="67"/>
        <v>0</v>
      </c>
      <c r="CV29" s="87">
        <f t="shared" si="68"/>
        <v>0</v>
      </c>
      <c r="CW29" s="87">
        <f t="shared" si="69"/>
        <v>0</v>
      </c>
      <c r="CX29" s="87">
        <f t="shared" si="70"/>
        <v>0</v>
      </c>
      <c r="CY29" s="87">
        <f t="shared" si="71"/>
        <v>0</v>
      </c>
      <c r="CZ29" s="87">
        <f t="shared" si="72"/>
        <v>0</v>
      </c>
      <c r="DA29" s="87">
        <f t="shared" si="73"/>
        <v>0</v>
      </c>
      <c r="DB29" s="87">
        <f t="shared" si="74"/>
        <v>0</v>
      </c>
      <c r="DC29" s="87">
        <f t="shared" si="75"/>
        <v>0</v>
      </c>
      <c r="DD29" s="87">
        <f t="shared" si="76"/>
        <v>0</v>
      </c>
      <c r="DE29" s="87">
        <f t="shared" si="77"/>
        <v>0</v>
      </c>
      <c r="DF29" s="87">
        <f t="shared" si="78"/>
        <v>0</v>
      </c>
      <c r="DG29" s="87">
        <f t="shared" si="79"/>
        <v>0</v>
      </c>
      <c r="DH29" s="87">
        <f t="shared" si="80"/>
        <v>0</v>
      </c>
      <c r="DI29" s="88">
        <f t="shared" si="81"/>
        <v>0</v>
      </c>
      <c r="DJ29" s="83">
        <f t="shared" si="82"/>
        <v>0</v>
      </c>
      <c r="DK29" s="151">
        <f t="shared" si="46"/>
        <v>0</v>
      </c>
      <c r="DL29" s="71"/>
      <c r="DM29" s="72"/>
    </row>
    <row r="30" spans="1:117" ht="12.75">
      <c r="A30" s="58" t="s">
        <v>31</v>
      </c>
      <c r="B30" s="53">
        <v>397</v>
      </c>
      <c r="C30" s="45">
        <v>1074255</v>
      </c>
      <c r="D30" s="46">
        <v>2705.93</v>
      </c>
      <c r="E30" s="46">
        <v>75.71</v>
      </c>
      <c r="F30" s="135"/>
      <c r="G30" s="141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50">
        <f t="shared" si="0"/>
        <v>0</v>
      </c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49">
        <v>0</v>
      </c>
      <c r="T30" s="49">
        <v>0</v>
      </c>
      <c r="U30" s="49">
        <v>0</v>
      </c>
      <c r="V30" s="49">
        <v>0</v>
      </c>
      <c r="W30" s="50">
        <f t="shared" si="49"/>
        <v>0</v>
      </c>
      <c r="X30" s="49">
        <v>0</v>
      </c>
      <c r="Y30" s="50">
        <f t="shared" si="50"/>
        <v>0</v>
      </c>
      <c r="Z30" s="49">
        <v>0</v>
      </c>
      <c r="AA30" s="49">
        <v>0</v>
      </c>
      <c r="AB30" s="49">
        <v>0</v>
      </c>
      <c r="AC30" s="49">
        <v>0</v>
      </c>
      <c r="AD30" s="49">
        <v>0</v>
      </c>
      <c r="AE30" s="50">
        <f t="shared" si="51"/>
        <v>0</v>
      </c>
      <c r="AF30" s="49">
        <v>0</v>
      </c>
      <c r="AG30" s="49">
        <v>0</v>
      </c>
      <c r="AH30" s="49">
        <v>0</v>
      </c>
      <c r="AI30" s="49">
        <v>0</v>
      </c>
      <c r="AJ30" s="49">
        <v>0</v>
      </c>
      <c r="AK30" s="49">
        <v>0</v>
      </c>
      <c r="AL30" s="49">
        <v>0</v>
      </c>
      <c r="AM30" s="49">
        <v>0</v>
      </c>
      <c r="AN30" s="45">
        <v>0</v>
      </c>
      <c r="AO30" s="45">
        <v>0</v>
      </c>
      <c r="AP30" s="45">
        <v>0</v>
      </c>
      <c r="AQ30" s="45">
        <v>0</v>
      </c>
      <c r="AR30" s="45">
        <v>0</v>
      </c>
      <c r="AS30" s="4">
        <f t="shared" si="52"/>
        <v>0</v>
      </c>
      <c r="AT30" s="45">
        <v>0</v>
      </c>
      <c r="AU30" s="4">
        <f t="shared" si="53"/>
        <v>0</v>
      </c>
      <c r="AV30" s="45">
        <v>0</v>
      </c>
      <c r="AW30" s="45">
        <v>0</v>
      </c>
      <c r="AX30" s="4">
        <f t="shared" si="54"/>
        <v>0</v>
      </c>
      <c r="AY30" s="49">
        <v>0</v>
      </c>
      <c r="AZ30" s="49">
        <v>0</v>
      </c>
      <c r="BA30" s="49">
        <v>0</v>
      </c>
      <c r="BB30" s="49">
        <v>0</v>
      </c>
      <c r="BC30" s="49">
        <v>0</v>
      </c>
      <c r="BD30" s="49">
        <v>0</v>
      </c>
      <c r="BE30" s="49">
        <v>0</v>
      </c>
      <c r="BF30" s="50">
        <f t="shared" si="55"/>
        <v>0</v>
      </c>
      <c r="BG30" s="49">
        <v>0</v>
      </c>
      <c r="BH30" s="49">
        <v>0</v>
      </c>
      <c r="BI30" s="49">
        <v>0</v>
      </c>
      <c r="BJ30" s="49">
        <v>0</v>
      </c>
      <c r="BK30" s="49">
        <v>0</v>
      </c>
      <c r="BL30" s="49">
        <v>0</v>
      </c>
      <c r="BM30" s="49">
        <v>0</v>
      </c>
      <c r="BN30" s="49">
        <v>0</v>
      </c>
      <c r="BO30" s="50">
        <f t="shared" si="56"/>
        <v>0</v>
      </c>
      <c r="BP30" s="49">
        <v>0</v>
      </c>
      <c r="BQ30" s="49">
        <v>0</v>
      </c>
      <c r="BR30" s="49">
        <v>0</v>
      </c>
      <c r="BS30" s="50">
        <f t="shared" si="57"/>
        <v>0</v>
      </c>
      <c r="BT30" s="45">
        <v>0</v>
      </c>
      <c r="BU30" s="45">
        <v>0</v>
      </c>
      <c r="BV30" s="45">
        <v>0</v>
      </c>
      <c r="BW30" s="45">
        <v>0</v>
      </c>
      <c r="BX30" s="4">
        <f t="shared" si="58"/>
        <v>0</v>
      </c>
      <c r="BY30" s="45">
        <v>0</v>
      </c>
      <c r="BZ30" s="45">
        <v>0</v>
      </c>
      <c r="CA30" s="45">
        <v>0</v>
      </c>
      <c r="CB30" s="4">
        <f t="shared" si="59"/>
        <v>0</v>
      </c>
      <c r="CC30" s="4">
        <f t="shared" si="60"/>
        <v>0</v>
      </c>
      <c r="CD30" s="81">
        <f t="shared" si="61"/>
        <v>0</v>
      </c>
      <c r="CE30" s="83">
        <f t="shared" si="62"/>
        <v>0</v>
      </c>
      <c r="CF30" s="83">
        <f t="shared" si="63"/>
        <v>0</v>
      </c>
      <c r="CG30" s="83">
        <f t="shared" si="35"/>
        <v>0</v>
      </c>
      <c r="CH30" s="83">
        <f t="shared" si="64"/>
        <v>0</v>
      </c>
      <c r="CI30" s="44">
        <f t="shared" si="65"/>
        <v>0</v>
      </c>
      <c r="CJ30" s="66" t="str">
        <f t="shared" si="36"/>
        <v>-</v>
      </c>
      <c r="CK30" s="66" t="str">
        <f t="shared" si="37"/>
        <v>-</v>
      </c>
      <c r="CL30" s="148" t="str">
        <f t="shared" si="38"/>
        <v>-</v>
      </c>
      <c r="CM30" s="148" t="str">
        <f t="shared" si="39"/>
        <v>-</v>
      </c>
      <c r="CN30" s="148" t="str">
        <f t="shared" si="40"/>
        <v>-</v>
      </c>
      <c r="CO30" s="148" t="str">
        <f t="shared" si="41"/>
        <v>-</v>
      </c>
      <c r="CP30" s="148" t="str">
        <f t="shared" si="42"/>
        <v>-</v>
      </c>
      <c r="CQ30" s="148" t="str">
        <f t="shared" si="43"/>
        <v>-</v>
      </c>
      <c r="CR30" s="149" t="str">
        <f t="shared" si="44"/>
        <v>-</v>
      </c>
      <c r="CS30" s="83">
        <f t="shared" si="45"/>
        <v>0</v>
      </c>
      <c r="CT30" s="87">
        <f t="shared" si="66"/>
        <v>0</v>
      </c>
      <c r="CU30" s="87">
        <f t="shared" si="67"/>
        <v>0</v>
      </c>
      <c r="CV30" s="87">
        <f t="shared" si="68"/>
        <v>0</v>
      </c>
      <c r="CW30" s="87">
        <f t="shared" si="69"/>
        <v>0</v>
      </c>
      <c r="CX30" s="87">
        <f t="shared" si="70"/>
        <v>0</v>
      </c>
      <c r="CY30" s="87">
        <f t="shared" si="71"/>
        <v>0</v>
      </c>
      <c r="CZ30" s="87">
        <f t="shared" si="72"/>
        <v>0</v>
      </c>
      <c r="DA30" s="87">
        <f t="shared" si="73"/>
        <v>0</v>
      </c>
      <c r="DB30" s="87">
        <f t="shared" si="74"/>
        <v>0</v>
      </c>
      <c r="DC30" s="87">
        <f t="shared" si="75"/>
        <v>0</v>
      </c>
      <c r="DD30" s="87">
        <f t="shared" si="76"/>
        <v>0</v>
      </c>
      <c r="DE30" s="87">
        <f t="shared" si="77"/>
        <v>0</v>
      </c>
      <c r="DF30" s="87">
        <f t="shared" si="78"/>
        <v>0</v>
      </c>
      <c r="DG30" s="87">
        <f t="shared" si="79"/>
        <v>0</v>
      </c>
      <c r="DH30" s="87">
        <f t="shared" si="80"/>
        <v>0</v>
      </c>
      <c r="DI30" s="88">
        <f t="shared" si="81"/>
        <v>0</v>
      </c>
      <c r="DJ30" s="83">
        <f t="shared" si="82"/>
        <v>0</v>
      </c>
      <c r="DK30" s="151">
        <f t="shared" si="46"/>
        <v>0</v>
      </c>
      <c r="DL30" s="74"/>
      <c r="DM30" s="75"/>
    </row>
    <row r="31" spans="1:117" ht="13.5" thickBot="1">
      <c r="A31" s="60" t="s">
        <v>20</v>
      </c>
      <c r="B31" s="54">
        <v>303</v>
      </c>
      <c r="C31" s="10">
        <v>1003415</v>
      </c>
      <c r="D31" s="42">
        <v>3311.6</v>
      </c>
      <c r="E31" s="42">
        <v>92.66</v>
      </c>
      <c r="F31" s="136"/>
      <c r="G31" s="14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f t="shared" si="0"/>
        <v>0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50">
        <v>0</v>
      </c>
      <c r="U31" s="50">
        <v>0</v>
      </c>
      <c r="V31" s="50">
        <v>0</v>
      </c>
      <c r="W31" s="50">
        <f t="shared" si="49"/>
        <v>0</v>
      </c>
      <c r="X31" s="50">
        <v>0</v>
      </c>
      <c r="Y31" s="50">
        <f t="shared" si="50"/>
        <v>0</v>
      </c>
      <c r="Z31" s="50">
        <v>0</v>
      </c>
      <c r="AA31" s="50">
        <v>0</v>
      </c>
      <c r="AB31" s="50">
        <v>0</v>
      </c>
      <c r="AC31" s="50">
        <v>0</v>
      </c>
      <c r="AD31" s="50">
        <v>0</v>
      </c>
      <c r="AE31" s="50">
        <f t="shared" si="51"/>
        <v>0</v>
      </c>
      <c r="AF31" s="50">
        <v>0</v>
      </c>
      <c r="AG31" s="50">
        <v>0</v>
      </c>
      <c r="AH31" s="50">
        <v>0</v>
      </c>
      <c r="AI31" s="50">
        <v>0</v>
      </c>
      <c r="AJ31" s="50">
        <v>0</v>
      </c>
      <c r="AK31" s="50">
        <v>0</v>
      </c>
      <c r="AL31" s="50">
        <v>0</v>
      </c>
      <c r="AM31" s="50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f t="shared" si="52"/>
        <v>0</v>
      </c>
      <c r="AT31" s="4">
        <v>0</v>
      </c>
      <c r="AU31" s="4">
        <f t="shared" si="53"/>
        <v>0</v>
      </c>
      <c r="AV31" s="4">
        <v>0</v>
      </c>
      <c r="AW31" s="4">
        <v>0</v>
      </c>
      <c r="AX31" s="4">
        <f t="shared" si="54"/>
        <v>0</v>
      </c>
      <c r="AY31" s="50">
        <v>0</v>
      </c>
      <c r="AZ31" s="50">
        <v>0</v>
      </c>
      <c r="BA31" s="50">
        <v>0</v>
      </c>
      <c r="BB31" s="50">
        <v>0</v>
      </c>
      <c r="BC31" s="50">
        <v>0</v>
      </c>
      <c r="BD31" s="50">
        <v>0</v>
      </c>
      <c r="BE31" s="50">
        <v>0</v>
      </c>
      <c r="BF31" s="50">
        <f t="shared" si="55"/>
        <v>0</v>
      </c>
      <c r="BG31" s="50">
        <v>0</v>
      </c>
      <c r="BH31" s="50">
        <v>0</v>
      </c>
      <c r="BI31" s="50">
        <v>0</v>
      </c>
      <c r="BJ31" s="50">
        <v>0</v>
      </c>
      <c r="BK31" s="50">
        <v>0</v>
      </c>
      <c r="BL31" s="50">
        <v>0</v>
      </c>
      <c r="BM31" s="50">
        <v>0</v>
      </c>
      <c r="BN31" s="50">
        <v>0</v>
      </c>
      <c r="BO31" s="50">
        <f t="shared" si="56"/>
        <v>0</v>
      </c>
      <c r="BP31" s="50">
        <v>0</v>
      </c>
      <c r="BQ31" s="50">
        <v>0</v>
      </c>
      <c r="BR31" s="50">
        <v>0</v>
      </c>
      <c r="BS31" s="50">
        <f t="shared" si="57"/>
        <v>0</v>
      </c>
      <c r="BT31" s="4">
        <v>0</v>
      </c>
      <c r="BU31" s="4">
        <v>0</v>
      </c>
      <c r="BV31" s="4">
        <v>0</v>
      </c>
      <c r="BW31" s="4">
        <v>0</v>
      </c>
      <c r="BX31" s="4">
        <f t="shared" si="58"/>
        <v>0</v>
      </c>
      <c r="BY31" s="4">
        <v>0</v>
      </c>
      <c r="BZ31" s="4">
        <v>0</v>
      </c>
      <c r="CA31" s="4">
        <v>0</v>
      </c>
      <c r="CB31" s="4">
        <f t="shared" si="59"/>
        <v>0</v>
      </c>
      <c r="CC31" s="4">
        <f t="shared" si="60"/>
        <v>0</v>
      </c>
      <c r="CD31" s="81">
        <f t="shared" si="61"/>
        <v>0</v>
      </c>
      <c r="CE31" s="83">
        <f t="shared" si="62"/>
        <v>0</v>
      </c>
      <c r="CF31" s="83">
        <f t="shared" si="63"/>
        <v>0</v>
      </c>
      <c r="CG31" s="83">
        <f t="shared" si="35"/>
        <v>0</v>
      </c>
      <c r="CH31" s="83">
        <f t="shared" si="64"/>
        <v>0</v>
      </c>
      <c r="CI31" s="44">
        <f t="shared" si="65"/>
        <v>0</v>
      </c>
      <c r="CJ31" s="66" t="str">
        <f t="shared" si="36"/>
        <v>-</v>
      </c>
      <c r="CK31" s="66" t="str">
        <f t="shared" si="37"/>
        <v>-</v>
      </c>
      <c r="CL31" s="148" t="str">
        <f t="shared" si="38"/>
        <v>-</v>
      </c>
      <c r="CM31" s="148" t="str">
        <f t="shared" si="39"/>
        <v>-</v>
      </c>
      <c r="CN31" s="148" t="str">
        <f t="shared" si="40"/>
        <v>-</v>
      </c>
      <c r="CO31" s="148" t="str">
        <f t="shared" si="41"/>
        <v>-</v>
      </c>
      <c r="CP31" s="148" t="str">
        <f t="shared" si="42"/>
        <v>-</v>
      </c>
      <c r="CQ31" s="148" t="str">
        <f t="shared" si="43"/>
        <v>-</v>
      </c>
      <c r="CR31" s="149" t="str">
        <f t="shared" si="44"/>
        <v>-</v>
      </c>
      <c r="CS31" s="83">
        <f t="shared" si="45"/>
        <v>0</v>
      </c>
      <c r="CT31" s="87">
        <f t="shared" si="66"/>
        <v>0</v>
      </c>
      <c r="CU31" s="87">
        <f t="shared" si="67"/>
        <v>0</v>
      </c>
      <c r="CV31" s="87">
        <f t="shared" si="68"/>
        <v>0</v>
      </c>
      <c r="CW31" s="87">
        <f t="shared" si="69"/>
        <v>0</v>
      </c>
      <c r="CX31" s="87">
        <f t="shared" si="70"/>
        <v>0</v>
      </c>
      <c r="CY31" s="87">
        <f t="shared" si="71"/>
        <v>0</v>
      </c>
      <c r="CZ31" s="87">
        <f t="shared" si="72"/>
        <v>0</v>
      </c>
      <c r="DA31" s="87">
        <f t="shared" si="73"/>
        <v>0</v>
      </c>
      <c r="DB31" s="87">
        <f t="shared" si="74"/>
        <v>0</v>
      </c>
      <c r="DC31" s="87">
        <f t="shared" si="75"/>
        <v>0</v>
      </c>
      <c r="DD31" s="87">
        <f t="shared" si="76"/>
        <v>0</v>
      </c>
      <c r="DE31" s="87">
        <f t="shared" si="77"/>
        <v>0</v>
      </c>
      <c r="DF31" s="87">
        <f t="shared" si="78"/>
        <v>0</v>
      </c>
      <c r="DG31" s="87">
        <f t="shared" si="79"/>
        <v>0</v>
      </c>
      <c r="DH31" s="87">
        <f t="shared" si="80"/>
        <v>0</v>
      </c>
      <c r="DI31" s="88">
        <f t="shared" si="81"/>
        <v>0</v>
      </c>
      <c r="DJ31" s="83">
        <f t="shared" si="82"/>
        <v>0</v>
      </c>
      <c r="DK31" s="151">
        <f t="shared" si="46"/>
        <v>0</v>
      </c>
      <c r="DL31" s="78"/>
      <c r="DM31" s="79"/>
    </row>
    <row r="32" spans="1:117" ht="12" customHeight="1">
      <c r="A32" s="67" t="s">
        <v>70</v>
      </c>
      <c r="B32" s="69">
        <f aca="true" t="shared" si="83" ref="B32:BM32">SUM(B3:B31)</f>
        <v>38210</v>
      </c>
      <c r="C32" s="69">
        <f t="shared" si="83"/>
        <v>136563571</v>
      </c>
      <c r="D32" s="69">
        <f t="shared" si="83"/>
        <v>91036.89</v>
      </c>
      <c r="E32" s="69">
        <f t="shared" si="83"/>
        <v>2547.1899999999996</v>
      </c>
      <c r="F32" s="69">
        <f t="shared" si="83"/>
        <v>0</v>
      </c>
      <c r="G32" s="126">
        <f t="shared" si="83"/>
        <v>1618946.5500000003</v>
      </c>
      <c r="H32" s="127">
        <f t="shared" si="83"/>
        <v>1345787.9600000002</v>
      </c>
      <c r="I32" s="127">
        <f t="shared" si="83"/>
        <v>65537.35</v>
      </c>
      <c r="J32" s="127">
        <f t="shared" si="83"/>
        <v>189763.11</v>
      </c>
      <c r="K32" s="127">
        <f t="shared" si="83"/>
        <v>305515.35</v>
      </c>
      <c r="L32" s="127">
        <f t="shared" si="83"/>
        <v>391403.60000000003</v>
      </c>
      <c r="M32" s="127">
        <f t="shared" si="83"/>
        <v>696918.9500000001</v>
      </c>
      <c r="N32" s="127">
        <f t="shared" si="83"/>
        <v>16789.25</v>
      </c>
      <c r="O32" s="127">
        <f t="shared" si="83"/>
        <v>36859.6</v>
      </c>
      <c r="P32" s="127">
        <f t="shared" si="83"/>
        <v>221433.1</v>
      </c>
      <c r="Q32" s="127">
        <f t="shared" si="83"/>
        <v>539.65</v>
      </c>
      <c r="R32" s="127">
        <f t="shared" si="83"/>
        <v>15000</v>
      </c>
      <c r="S32" s="127">
        <f t="shared" si="83"/>
        <v>9375</v>
      </c>
      <c r="T32" s="127">
        <f t="shared" si="83"/>
        <v>0</v>
      </c>
      <c r="U32" s="127">
        <f t="shared" si="83"/>
        <v>0</v>
      </c>
      <c r="V32" s="127">
        <f t="shared" si="83"/>
        <v>0</v>
      </c>
      <c r="W32" s="127">
        <f t="shared" si="83"/>
        <v>24375</v>
      </c>
      <c r="X32" s="127">
        <f t="shared" si="83"/>
        <v>581458.25</v>
      </c>
      <c r="Y32" s="127">
        <f t="shared" si="83"/>
        <v>4798408.77</v>
      </c>
      <c r="Z32" s="127">
        <f t="shared" si="83"/>
        <v>0</v>
      </c>
      <c r="AA32" s="127">
        <f t="shared" si="83"/>
        <v>0</v>
      </c>
      <c r="AB32" s="127">
        <f t="shared" si="83"/>
        <v>0</v>
      </c>
      <c r="AC32" s="127">
        <f t="shared" si="83"/>
        <v>0</v>
      </c>
      <c r="AD32" s="127">
        <f t="shared" si="83"/>
        <v>0</v>
      </c>
      <c r="AE32" s="127">
        <f t="shared" si="83"/>
        <v>0</v>
      </c>
      <c r="AF32" s="127">
        <f t="shared" si="83"/>
        <v>1014768.1</v>
      </c>
      <c r="AG32" s="127">
        <f t="shared" si="83"/>
        <v>1214461.3499999999</v>
      </c>
      <c r="AH32" s="127">
        <f t="shared" si="83"/>
        <v>231685.65</v>
      </c>
      <c r="AI32" s="127">
        <f t="shared" si="83"/>
        <v>887059.75</v>
      </c>
      <c r="AJ32" s="127">
        <f t="shared" si="83"/>
        <v>0</v>
      </c>
      <c r="AK32" s="127">
        <f t="shared" si="83"/>
        <v>9500.7</v>
      </c>
      <c r="AL32" s="127">
        <f t="shared" si="83"/>
        <v>554904</v>
      </c>
      <c r="AM32" s="127">
        <f t="shared" si="83"/>
        <v>542</v>
      </c>
      <c r="AN32" s="127">
        <f t="shared" si="83"/>
        <v>0</v>
      </c>
      <c r="AO32" s="127">
        <f t="shared" si="83"/>
        <v>62110</v>
      </c>
      <c r="AP32" s="127">
        <f t="shared" si="83"/>
        <v>0</v>
      </c>
      <c r="AQ32" s="127">
        <f t="shared" si="83"/>
        <v>0</v>
      </c>
      <c r="AR32" s="127">
        <f t="shared" si="83"/>
        <v>0</v>
      </c>
      <c r="AS32" s="127">
        <f t="shared" si="83"/>
        <v>62110</v>
      </c>
      <c r="AT32" s="127">
        <f t="shared" si="83"/>
        <v>581647.65</v>
      </c>
      <c r="AU32" s="127">
        <f t="shared" si="83"/>
        <v>4324993.55</v>
      </c>
      <c r="AV32" s="127">
        <f t="shared" si="83"/>
        <v>261408.08000000002</v>
      </c>
      <c r="AW32" s="127">
        <f t="shared" si="83"/>
        <v>734823.2999999999</v>
      </c>
      <c r="AX32" s="127">
        <f t="shared" si="83"/>
        <v>1.0695657692849636E-09</v>
      </c>
      <c r="AY32" s="127">
        <f t="shared" si="83"/>
        <v>226466.55</v>
      </c>
      <c r="AZ32" s="127">
        <f t="shared" si="83"/>
        <v>1351069.5999999999</v>
      </c>
      <c r="BA32" s="127">
        <f t="shared" si="83"/>
        <v>0</v>
      </c>
      <c r="BB32" s="127">
        <f t="shared" si="83"/>
        <v>0</v>
      </c>
      <c r="BC32" s="127">
        <f t="shared" si="83"/>
        <v>17440</v>
      </c>
      <c r="BD32" s="127">
        <f t="shared" si="83"/>
        <v>0</v>
      </c>
      <c r="BE32" s="127">
        <f t="shared" si="83"/>
        <v>2059.45</v>
      </c>
      <c r="BF32" s="127">
        <f t="shared" si="83"/>
        <v>1370569.05</v>
      </c>
      <c r="BG32" s="127">
        <f t="shared" si="83"/>
        <v>792.4</v>
      </c>
      <c r="BH32" s="127">
        <f t="shared" si="83"/>
        <v>0</v>
      </c>
      <c r="BI32" s="127">
        <f t="shared" si="83"/>
        <v>0</v>
      </c>
      <c r="BJ32" s="127">
        <f t="shared" si="83"/>
        <v>0</v>
      </c>
      <c r="BK32" s="127">
        <f t="shared" si="83"/>
        <v>0</v>
      </c>
      <c r="BL32" s="127">
        <f t="shared" si="83"/>
        <v>47839.9</v>
      </c>
      <c r="BM32" s="127">
        <f t="shared" si="83"/>
        <v>56713.85</v>
      </c>
      <c r="BN32" s="127">
        <f aca="true" t="shared" si="84" ref="BN32:DK32">SUM(BN3:BN31)</f>
        <v>0</v>
      </c>
      <c r="BO32" s="127">
        <f t="shared" si="84"/>
        <v>105346.15</v>
      </c>
      <c r="BP32" s="127">
        <f t="shared" si="84"/>
        <v>105346.15</v>
      </c>
      <c r="BQ32" s="127">
        <f t="shared" si="84"/>
        <v>0</v>
      </c>
      <c r="BR32" s="127">
        <f t="shared" si="84"/>
        <v>1370569.05</v>
      </c>
      <c r="BS32" s="127">
        <f t="shared" si="84"/>
        <v>0</v>
      </c>
      <c r="BT32" s="127">
        <f t="shared" si="84"/>
        <v>21641923.699999996</v>
      </c>
      <c r="BU32" s="127">
        <f t="shared" si="84"/>
        <v>2321816.6</v>
      </c>
      <c r="BV32" s="127">
        <f t="shared" si="84"/>
        <v>247566.3</v>
      </c>
      <c r="BW32" s="127">
        <f t="shared" si="84"/>
        <v>0</v>
      </c>
      <c r="BX32" s="127">
        <f t="shared" si="84"/>
        <v>24211306.599999998</v>
      </c>
      <c r="BY32" s="127">
        <f t="shared" si="84"/>
        <v>2548255.16</v>
      </c>
      <c r="BZ32" s="127">
        <f t="shared" si="84"/>
        <v>2454921.5</v>
      </c>
      <c r="CA32" s="127">
        <f t="shared" si="84"/>
        <v>19208129.94</v>
      </c>
      <c r="CB32" s="127">
        <f t="shared" si="84"/>
        <v>24211306.599999998</v>
      </c>
      <c r="CC32" s="127">
        <f t="shared" si="84"/>
        <v>0</v>
      </c>
      <c r="CD32" s="127">
        <f t="shared" si="84"/>
        <v>223503.73</v>
      </c>
      <c r="CE32" s="127">
        <f t="shared" si="84"/>
        <v>185768.73</v>
      </c>
      <c r="CF32" s="127">
        <f t="shared" si="84"/>
        <v>1265222.9</v>
      </c>
      <c r="CG32" s="127">
        <f t="shared" si="84"/>
        <v>3680693.8999999994</v>
      </c>
      <c r="CH32" s="127">
        <f t="shared" si="84"/>
        <v>-690771.8</v>
      </c>
      <c r="CI32" s="127">
        <f t="shared" si="84"/>
        <v>-385256.45</v>
      </c>
      <c r="CJ32" s="128">
        <f t="shared" si="84"/>
        <v>1.6009790232104728</v>
      </c>
      <c r="CK32" s="128">
        <f t="shared" si="84"/>
        <v>0.8215218886784397</v>
      </c>
      <c r="CL32" s="128">
        <f t="shared" si="84"/>
        <v>-0.5672830777878624</v>
      </c>
      <c r="CM32" s="128">
        <f t="shared" si="84"/>
        <v>-0.6172995692387784</v>
      </c>
      <c r="CN32" s="128">
        <f t="shared" si="84"/>
        <v>-1.053632664849001</v>
      </c>
      <c r="CO32" s="128">
        <f t="shared" si="84"/>
        <v>-0.5773065706745336</v>
      </c>
      <c r="CP32" s="128">
        <f t="shared" si="84"/>
        <v>0.8155062027572467</v>
      </c>
      <c r="CQ32" s="128">
        <f t="shared" si="84"/>
        <v>0.4215345775124133</v>
      </c>
      <c r="CR32" s="127">
        <f t="shared" si="84"/>
        <v>4.346753324560087</v>
      </c>
      <c r="CS32" s="127">
        <f t="shared" si="84"/>
        <v>19093668.54</v>
      </c>
      <c r="CT32" s="127">
        <f t="shared" si="84"/>
        <v>4101489.8200000008</v>
      </c>
      <c r="CU32" s="127">
        <f t="shared" si="84"/>
        <v>4324993.55</v>
      </c>
      <c r="CV32" s="127">
        <f t="shared" si="84"/>
        <v>223503.72999999902</v>
      </c>
      <c r="CW32" s="127">
        <f t="shared" si="84"/>
        <v>0</v>
      </c>
      <c r="CX32" s="127">
        <f t="shared" si="84"/>
        <v>223503.72999999902</v>
      </c>
      <c r="CY32" s="127">
        <f t="shared" si="84"/>
        <v>-473415.220000001</v>
      </c>
      <c r="CZ32" s="127">
        <f t="shared" si="84"/>
        <v>1265222.9</v>
      </c>
      <c r="DA32" s="127">
        <f t="shared" si="84"/>
        <v>696918.9500000001</v>
      </c>
      <c r="DB32" s="127">
        <f t="shared" si="84"/>
        <v>-1041719.170000001</v>
      </c>
      <c r="DC32" s="127">
        <f t="shared" si="84"/>
        <v>-802265.1000000001</v>
      </c>
      <c r="DD32" s="127">
        <f t="shared" si="84"/>
        <v>-473415.22000000114</v>
      </c>
      <c r="DE32" s="127">
        <f t="shared" si="84"/>
        <v>0</v>
      </c>
      <c r="DF32" s="127">
        <f t="shared" si="84"/>
        <v>11317.30047301093</v>
      </c>
      <c r="DG32" s="127">
        <f t="shared" si="84"/>
        <v>-295.12993156257374</v>
      </c>
      <c r="DH32" s="127">
        <f t="shared" si="84"/>
        <v>0</v>
      </c>
      <c r="DI32" s="127">
        <f t="shared" si="84"/>
        <v>850.7409251565747</v>
      </c>
      <c r="DJ32" s="127">
        <f t="shared" si="84"/>
        <v>-492.24206123723883</v>
      </c>
      <c r="DK32" s="127">
        <f t="shared" si="84"/>
        <v>16886313.34</v>
      </c>
      <c r="DL32" s="20">
        <f>SUM(DL3:DL31)</f>
        <v>0</v>
      </c>
      <c r="DM32" s="33">
        <f>SUM(DM3:DM31)</f>
        <v>0</v>
      </c>
    </row>
    <row r="33" spans="1:117" ht="12.75">
      <c r="A33" s="38" t="s">
        <v>47</v>
      </c>
      <c r="B33" s="31">
        <f aca="true" t="shared" si="85" ref="B33:BM33">MIN(B3:B31)</f>
        <v>176</v>
      </c>
      <c r="C33" s="31">
        <f t="shared" si="85"/>
        <v>360586</v>
      </c>
      <c r="D33" s="32">
        <f t="shared" si="85"/>
        <v>2048.79</v>
      </c>
      <c r="E33" s="32">
        <f t="shared" si="85"/>
        <v>57.32</v>
      </c>
      <c r="F33" s="124">
        <f t="shared" si="85"/>
        <v>0</v>
      </c>
      <c r="G33" s="131">
        <f t="shared" si="85"/>
        <v>0</v>
      </c>
      <c r="H33" s="31">
        <f t="shared" si="85"/>
        <v>0</v>
      </c>
      <c r="I33" s="31">
        <f t="shared" si="85"/>
        <v>0</v>
      </c>
      <c r="J33" s="31">
        <f t="shared" si="85"/>
        <v>0</v>
      </c>
      <c r="K33" s="31">
        <f t="shared" si="85"/>
        <v>0</v>
      </c>
      <c r="L33" s="31">
        <f t="shared" si="85"/>
        <v>0</v>
      </c>
      <c r="M33" s="31">
        <f t="shared" si="85"/>
        <v>0</v>
      </c>
      <c r="N33" s="31">
        <f t="shared" si="85"/>
        <v>0</v>
      </c>
      <c r="O33" s="31">
        <f t="shared" si="85"/>
        <v>0</v>
      </c>
      <c r="P33" s="31">
        <f t="shared" si="85"/>
        <v>0</v>
      </c>
      <c r="Q33" s="31">
        <f t="shared" si="85"/>
        <v>0</v>
      </c>
      <c r="R33" s="31">
        <f t="shared" si="85"/>
        <v>0</v>
      </c>
      <c r="S33" s="31">
        <f t="shared" si="85"/>
        <v>0</v>
      </c>
      <c r="T33" s="31">
        <f t="shared" si="85"/>
        <v>0</v>
      </c>
      <c r="U33" s="31">
        <f t="shared" si="85"/>
        <v>0</v>
      </c>
      <c r="V33" s="31">
        <f t="shared" si="85"/>
        <v>0</v>
      </c>
      <c r="W33" s="31">
        <f t="shared" si="85"/>
        <v>0</v>
      </c>
      <c r="X33" s="31">
        <f t="shared" si="85"/>
        <v>0</v>
      </c>
      <c r="Y33" s="31">
        <f t="shared" si="85"/>
        <v>0</v>
      </c>
      <c r="Z33" s="31">
        <f t="shared" si="85"/>
        <v>0</v>
      </c>
      <c r="AA33" s="31">
        <f t="shared" si="85"/>
        <v>0</v>
      </c>
      <c r="AB33" s="31">
        <f t="shared" si="85"/>
        <v>0</v>
      </c>
      <c r="AC33" s="31">
        <f>MIN(AC3:AC31)</f>
        <v>0</v>
      </c>
      <c r="AD33" s="31">
        <f t="shared" si="85"/>
        <v>0</v>
      </c>
      <c r="AE33" s="31">
        <f t="shared" si="85"/>
        <v>0</v>
      </c>
      <c r="AF33" s="31">
        <f t="shared" si="85"/>
        <v>0</v>
      </c>
      <c r="AG33" s="31">
        <f t="shared" si="85"/>
        <v>0</v>
      </c>
      <c r="AH33" s="31">
        <f t="shared" si="85"/>
        <v>0</v>
      </c>
      <c r="AI33" s="31">
        <f t="shared" si="85"/>
        <v>0</v>
      </c>
      <c r="AJ33" s="31">
        <f t="shared" si="85"/>
        <v>0</v>
      </c>
      <c r="AK33" s="31">
        <f t="shared" si="85"/>
        <v>0</v>
      </c>
      <c r="AL33" s="31">
        <f t="shared" si="85"/>
        <v>0</v>
      </c>
      <c r="AM33" s="31">
        <f t="shared" si="85"/>
        <v>0</v>
      </c>
      <c r="AN33" s="31">
        <f t="shared" si="85"/>
        <v>0</v>
      </c>
      <c r="AO33" s="31">
        <f t="shared" si="85"/>
        <v>0</v>
      </c>
      <c r="AP33" s="31">
        <f t="shared" si="85"/>
        <v>0</v>
      </c>
      <c r="AQ33" s="31">
        <f t="shared" si="85"/>
        <v>0</v>
      </c>
      <c r="AR33" s="31">
        <f t="shared" si="85"/>
        <v>0</v>
      </c>
      <c r="AS33" s="31">
        <f t="shared" si="85"/>
        <v>0</v>
      </c>
      <c r="AT33" s="31">
        <f t="shared" si="85"/>
        <v>0</v>
      </c>
      <c r="AU33" s="31">
        <f t="shared" si="85"/>
        <v>0</v>
      </c>
      <c r="AV33" s="31">
        <f t="shared" si="85"/>
        <v>0</v>
      </c>
      <c r="AW33" s="31">
        <f t="shared" si="85"/>
        <v>0</v>
      </c>
      <c r="AX33" s="31">
        <f t="shared" si="85"/>
        <v>0</v>
      </c>
      <c r="AY33" s="31">
        <f t="shared" si="85"/>
        <v>0</v>
      </c>
      <c r="AZ33" s="31">
        <f t="shared" si="85"/>
        <v>0</v>
      </c>
      <c r="BA33" s="31">
        <f t="shared" si="85"/>
        <v>0</v>
      </c>
      <c r="BB33" s="31">
        <f t="shared" si="85"/>
        <v>0</v>
      </c>
      <c r="BC33" s="31">
        <f t="shared" si="85"/>
        <v>0</v>
      </c>
      <c r="BD33" s="31">
        <f t="shared" si="85"/>
        <v>0</v>
      </c>
      <c r="BE33" s="31">
        <f t="shared" si="85"/>
        <v>0</v>
      </c>
      <c r="BF33" s="31">
        <f t="shared" si="85"/>
        <v>0</v>
      </c>
      <c r="BG33" s="31">
        <f t="shared" si="85"/>
        <v>0</v>
      </c>
      <c r="BH33" s="31">
        <f t="shared" si="85"/>
        <v>0</v>
      </c>
      <c r="BI33" s="31">
        <f t="shared" si="85"/>
        <v>0</v>
      </c>
      <c r="BJ33" s="31">
        <f t="shared" si="85"/>
        <v>0</v>
      </c>
      <c r="BK33" s="31">
        <f t="shared" si="85"/>
        <v>0</v>
      </c>
      <c r="BL33" s="31">
        <f t="shared" si="85"/>
        <v>0</v>
      </c>
      <c r="BM33" s="31">
        <f t="shared" si="85"/>
        <v>0</v>
      </c>
      <c r="BN33" s="31">
        <f aca="true" t="shared" si="86" ref="BN33:DK33">MIN(BN3:BN31)</f>
        <v>0</v>
      </c>
      <c r="BO33" s="31">
        <f t="shared" si="86"/>
        <v>0</v>
      </c>
      <c r="BP33" s="31">
        <f t="shared" si="86"/>
        <v>0</v>
      </c>
      <c r="BQ33" s="31">
        <f t="shared" si="86"/>
        <v>0</v>
      </c>
      <c r="BR33" s="31">
        <f t="shared" si="86"/>
        <v>0</v>
      </c>
      <c r="BS33" s="31">
        <f t="shared" si="86"/>
        <v>0</v>
      </c>
      <c r="BT33" s="31">
        <f t="shared" si="86"/>
        <v>0</v>
      </c>
      <c r="BU33" s="31">
        <f t="shared" si="86"/>
        <v>0</v>
      </c>
      <c r="BV33" s="31">
        <f t="shared" si="86"/>
        <v>0</v>
      </c>
      <c r="BW33" s="31">
        <f t="shared" si="86"/>
        <v>0</v>
      </c>
      <c r="BX33" s="31">
        <f t="shared" si="86"/>
        <v>0</v>
      </c>
      <c r="BY33" s="31">
        <f t="shared" si="86"/>
        <v>0</v>
      </c>
      <c r="BZ33" s="31">
        <f t="shared" si="86"/>
        <v>0</v>
      </c>
      <c r="CA33" s="31">
        <f t="shared" si="86"/>
        <v>0</v>
      </c>
      <c r="CB33" s="31">
        <f t="shared" si="86"/>
        <v>0</v>
      </c>
      <c r="CC33" s="31">
        <f t="shared" si="86"/>
        <v>0</v>
      </c>
      <c r="CD33" s="31">
        <f t="shared" si="86"/>
        <v>-351371.55</v>
      </c>
      <c r="CE33" s="31">
        <f t="shared" si="86"/>
        <v>-336371.55</v>
      </c>
      <c r="CF33" s="31">
        <f t="shared" si="86"/>
        <v>0</v>
      </c>
      <c r="CG33" s="31">
        <f t="shared" si="86"/>
        <v>0</v>
      </c>
      <c r="CH33" s="31">
        <f t="shared" si="86"/>
        <v>-323424.6</v>
      </c>
      <c r="CI33" s="31">
        <f t="shared" si="86"/>
        <v>-200195.3</v>
      </c>
      <c r="CJ33" s="100">
        <f t="shared" si="86"/>
        <v>-1.3891009211741976</v>
      </c>
      <c r="CK33" s="100">
        <f t="shared" si="86"/>
        <v>-1.3298004063271278</v>
      </c>
      <c r="CL33" s="100">
        <f t="shared" si="86"/>
        <v>-0.6500295395240779</v>
      </c>
      <c r="CM33" s="100">
        <f t="shared" si="86"/>
        <v>-0.6500295395240779</v>
      </c>
      <c r="CN33" s="100">
        <f t="shared" si="86"/>
        <v>-0.42352079687089866</v>
      </c>
      <c r="CO33" s="100">
        <f t="shared" si="86"/>
        <v>-0.2621534446848156</v>
      </c>
      <c r="CP33" s="100">
        <f t="shared" si="86"/>
        <v>0.09999852912066402</v>
      </c>
      <c r="CQ33" s="100">
        <f t="shared" si="86"/>
        <v>0.08980844840926612</v>
      </c>
      <c r="CR33" s="31">
        <f t="shared" si="86"/>
        <v>-23.88035583271095</v>
      </c>
      <c r="CS33" s="31">
        <f t="shared" si="86"/>
        <v>0</v>
      </c>
      <c r="CT33" s="31">
        <f t="shared" si="86"/>
        <v>0</v>
      </c>
      <c r="CU33" s="31">
        <f t="shared" si="86"/>
        <v>0</v>
      </c>
      <c r="CV33" s="31">
        <f t="shared" si="86"/>
        <v>-351371.5499999998</v>
      </c>
      <c r="CW33" s="31">
        <f t="shared" si="86"/>
        <v>0</v>
      </c>
      <c r="CX33" s="31">
        <f t="shared" si="86"/>
        <v>-351371.5499999998</v>
      </c>
      <c r="CY33" s="31">
        <f t="shared" si="86"/>
        <v>-474600.8499999998</v>
      </c>
      <c r="CZ33" s="31">
        <f t="shared" si="86"/>
        <v>0</v>
      </c>
      <c r="DA33" s="31">
        <f t="shared" si="86"/>
        <v>0</v>
      </c>
      <c r="DB33" s="31">
        <f t="shared" si="86"/>
        <v>-604320.4499999998</v>
      </c>
      <c r="DC33" s="31">
        <f t="shared" si="86"/>
        <v>-490117.9</v>
      </c>
      <c r="DD33" s="31">
        <f t="shared" si="86"/>
        <v>-474600.8499999999</v>
      </c>
      <c r="DE33" s="31">
        <f t="shared" si="86"/>
        <v>0</v>
      </c>
      <c r="DF33" s="31">
        <f t="shared" si="86"/>
        <v>0</v>
      </c>
      <c r="DG33" s="31">
        <f t="shared" si="86"/>
        <v>-105.52288209606988</v>
      </c>
      <c r="DH33" s="31">
        <f t="shared" si="86"/>
        <v>0</v>
      </c>
      <c r="DI33" s="31">
        <f t="shared" si="86"/>
        <v>0</v>
      </c>
      <c r="DJ33" s="31">
        <f t="shared" si="86"/>
        <v>-203.15114316820905</v>
      </c>
      <c r="DK33" s="31">
        <f t="shared" si="86"/>
        <v>0</v>
      </c>
      <c r="DL33" s="20">
        <f>MIN(DL3:DL31)</f>
        <v>0</v>
      </c>
      <c r="DM33" s="33">
        <f>MIN(DM3:DM31)</f>
        <v>0</v>
      </c>
    </row>
    <row r="34" spans="1:117" ht="12.75">
      <c r="A34" s="38" t="s">
        <v>48</v>
      </c>
      <c r="B34" s="31">
        <f aca="true" t="shared" si="87" ref="B34:BM34">MAX(B3:B31)</f>
        <v>5645</v>
      </c>
      <c r="C34" s="31">
        <f t="shared" si="87"/>
        <v>23826845</v>
      </c>
      <c r="D34" s="32">
        <f t="shared" si="87"/>
        <v>4646.95</v>
      </c>
      <c r="E34" s="32">
        <f t="shared" si="87"/>
        <v>130.02</v>
      </c>
      <c r="F34" s="124">
        <f t="shared" si="87"/>
        <v>0</v>
      </c>
      <c r="G34" s="131">
        <f t="shared" si="87"/>
        <v>808365.7000000001</v>
      </c>
      <c r="H34" s="31">
        <f t="shared" si="87"/>
        <v>506270.8</v>
      </c>
      <c r="I34" s="31">
        <f t="shared" si="87"/>
        <v>24500.7</v>
      </c>
      <c r="J34" s="31">
        <f t="shared" si="87"/>
        <v>185683.3</v>
      </c>
      <c r="K34" s="31">
        <f t="shared" si="87"/>
        <v>123229.3</v>
      </c>
      <c r="L34" s="31">
        <f t="shared" si="87"/>
        <v>391403.60000000003</v>
      </c>
      <c r="M34" s="31">
        <f t="shared" si="87"/>
        <v>480626.65</v>
      </c>
      <c r="N34" s="31">
        <f t="shared" si="87"/>
        <v>16789.25</v>
      </c>
      <c r="O34" s="31">
        <f t="shared" si="87"/>
        <v>35000</v>
      </c>
      <c r="P34" s="31">
        <f t="shared" si="87"/>
        <v>78034.35</v>
      </c>
      <c r="Q34" s="31">
        <f t="shared" si="87"/>
        <v>539.65</v>
      </c>
      <c r="R34" s="31">
        <f t="shared" si="87"/>
        <v>15000</v>
      </c>
      <c r="S34" s="31">
        <f t="shared" si="87"/>
        <v>9375</v>
      </c>
      <c r="T34" s="31">
        <f t="shared" si="87"/>
        <v>0</v>
      </c>
      <c r="U34" s="31">
        <f t="shared" si="87"/>
        <v>0</v>
      </c>
      <c r="V34" s="31">
        <f t="shared" si="87"/>
        <v>0</v>
      </c>
      <c r="W34" s="31">
        <f t="shared" si="87"/>
        <v>15000</v>
      </c>
      <c r="X34" s="31">
        <f t="shared" si="87"/>
        <v>359948.75</v>
      </c>
      <c r="Y34" s="31">
        <f t="shared" si="87"/>
        <v>2194471.8700000006</v>
      </c>
      <c r="Z34" s="31">
        <f t="shared" si="87"/>
        <v>0</v>
      </c>
      <c r="AA34" s="31">
        <f t="shared" si="87"/>
        <v>0</v>
      </c>
      <c r="AB34" s="31">
        <f t="shared" si="87"/>
        <v>0</v>
      </c>
      <c r="AC34" s="31">
        <f>MAX(AC3:AC31)</f>
        <v>0</v>
      </c>
      <c r="AD34" s="31">
        <f t="shared" si="87"/>
        <v>0</v>
      </c>
      <c r="AE34" s="31">
        <f t="shared" si="87"/>
        <v>0</v>
      </c>
      <c r="AF34" s="31">
        <f t="shared" si="87"/>
        <v>986913.7999999999</v>
      </c>
      <c r="AG34" s="31">
        <f t="shared" si="87"/>
        <v>483060.2</v>
      </c>
      <c r="AH34" s="31">
        <f t="shared" si="87"/>
        <v>231685.65</v>
      </c>
      <c r="AI34" s="31">
        <f t="shared" si="87"/>
        <v>553922.7</v>
      </c>
      <c r="AJ34" s="31">
        <f t="shared" si="87"/>
        <v>0</v>
      </c>
      <c r="AK34" s="31">
        <f t="shared" si="87"/>
        <v>9500.7</v>
      </c>
      <c r="AL34" s="31">
        <f t="shared" si="87"/>
        <v>191511</v>
      </c>
      <c r="AM34" s="31">
        <f t="shared" si="87"/>
        <v>542</v>
      </c>
      <c r="AN34" s="31">
        <f t="shared" si="87"/>
        <v>0</v>
      </c>
      <c r="AO34" s="31">
        <f t="shared" si="87"/>
        <v>62110</v>
      </c>
      <c r="AP34" s="31">
        <f t="shared" si="87"/>
        <v>0</v>
      </c>
      <c r="AQ34" s="31">
        <f t="shared" si="87"/>
        <v>0</v>
      </c>
      <c r="AR34" s="31">
        <f t="shared" si="87"/>
        <v>0</v>
      </c>
      <c r="AS34" s="31">
        <f t="shared" si="87"/>
        <v>62110</v>
      </c>
      <c r="AT34" s="31">
        <f t="shared" si="87"/>
        <v>360138.15</v>
      </c>
      <c r="AU34" s="31">
        <f t="shared" si="87"/>
        <v>2263268.8499999996</v>
      </c>
      <c r="AV34" s="31">
        <f t="shared" si="87"/>
        <v>155782.75</v>
      </c>
      <c r="AW34" s="31">
        <f t="shared" si="87"/>
        <v>474600.85</v>
      </c>
      <c r="AX34" s="31">
        <f t="shared" si="87"/>
        <v>9.531504474580288E-10</v>
      </c>
      <c r="AY34" s="31">
        <f t="shared" si="87"/>
        <v>95963.15</v>
      </c>
      <c r="AZ34" s="31">
        <f t="shared" si="87"/>
        <v>735229.95</v>
      </c>
      <c r="BA34" s="31">
        <f t="shared" si="87"/>
        <v>0</v>
      </c>
      <c r="BB34" s="31">
        <f t="shared" si="87"/>
        <v>0</v>
      </c>
      <c r="BC34" s="31">
        <f t="shared" si="87"/>
        <v>17440</v>
      </c>
      <c r="BD34" s="31">
        <f t="shared" si="87"/>
        <v>0</v>
      </c>
      <c r="BE34" s="31">
        <f t="shared" si="87"/>
        <v>2059.45</v>
      </c>
      <c r="BF34" s="31">
        <f t="shared" si="87"/>
        <v>752669.95</v>
      </c>
      <c r="BG34" s="31">
        <f t="shared" si="87"/>
        <v>792.4</v>
      </c>
      <c r="BH34" s="31">
        <f t="shared" si="87"/>
        <v>0</v>
      </c>
      <c r="BI34" s="31">
        <f t="shared" si="87"/>
        <v>0</v>
      </c>
      <c r="BJ34" s="31">
        <f t="shared" si="87"/>
        <v>0</v>
      </c>
      <c r="BK34" s="31">
        <f t="shared" si="87"/>
        <v>0</v>
      </c>
      <c r="BL34" s="31">
        <f t="shared" si="87"/>
        <v>47839.9</v>
      </c>
      <c r="BM34" s="31">
        <f t="shared" si="87"/>
        <v>44000</v>
      </c>
      <c r="BN34" s="31">
        <f aca="true" t="shared" si="88" ref="BN34:DK34">MAX(BN3:BN31)</f>
        <v>0</v>
      </c>
      <c r="BO34" s="31">
        <f t="shared" si="88"/>
        <v>91839.9</v>
      </c>
      <c r="BP34" s="31">
        <f t="shared" si="88"/>
        <v>91839.9</v>
      </c>
      <c r="BQ34" s="31">
        <f t="shared" si="88"/>
        <v>0</v>
      </c>
      <c r="BR34" s="31">
        <f t="shared" si="88"/>
        <v>752669.95</v>
      </c>
      <c r="BS34" s="31">
        <f t="shared" si="88"/>
        <v>0</v>
      </c>
      <c r="BT34" s="31">
        <f t="shared" si="88"/>
        <v>6034297.9</v>
      </c>
      <c r="BU34" s="31">
        <f t="shared" si="88"/>
        <v>1048205.75</v>
      </c>
      <c r="BV34" s="31">
        <f t="shared" si="88"/>
        <v>247566.3</v>
      </c>
      <c r="BW34" s="31">
        <f t="shared" si="88"/>
        <v>0</v>
      </c>
      <c r="BX34" s="31">
        <f t="shared" si="88"/>
        <v>7330069.95</v>
      </c>
      <c r="BY34" s="31">
        <f t="shared" si="88"/>
        <v>1569263.75</v>
      </c>
      <c r="BZ34" s="31">
        <f t="shared" si="88"/>
        <v>858083.45</v>
      </c>
      <c r="CA34" s="31">
        <f t="shared" si="88"/>
        <v>4997578.6</v>
      </c>
      <c r="CB34" s="31">
        <f t="shared" si="88"/>
        <v>7330069.949999999</v>
      </c>
      <c r="CC34" s="31">
        <f t="shared" si="88"/>
        <v>0</v>
      </c>
      <c r="CD34" s="31">
        <f t="shared" si="88"/>
        <v>549423.63</v>
      </c>
      <c r="CE34" s="31">
        <f t="shared" si="88"/>
        <v>549423.63</v>
      </c>
      <c r="CF34" s="31">
        <f t="shared" si="88"/>
        <v>743178.7</v>
      </c>
      <c r="CG34" s="31">
        <f t="shared" si="88"/>
        <v>1903130.6999999997</v>
      </c>
      <c r="CH34" s="31">
        <f t="shared" si="88"/>
        <v>0</v>
      </c>
      <c r="CI34" s="31">
        <f t="shared" si="88"/>
        <v>0</v>
      </c>
      <c r="CJ34" s="100">
        <f t="shared" si="88"/>
        <v>3.0604315860209708</v>
      </c>
      <c r="CK34" s="100">
        <f t="shared" si="88"/>
        <v>2.221673936641868</v>
      </c>
      <c r="CL34" s="100">
        <f t="shared" si="88"/>
        <v>0.28869463878650065</v>
      </c>
      <c r="CM34" s="100">
        <f t="shared" si="88"/>
        <v>0.28869463878650065</v>
      </c>
      <c r="CN34" s="100">
        <f t="shared" si="88"/>
        <v>-0.06348681149434457</v>
      </c>
      <c r="CO34" s="100">
        <f t="shared" si="88"/>
        <v>-0.01660456110555098</v>
      </c>
      <c r="CP34" s="100">
        <f t="shared" si="88"/>
        <v>0.4837800736540996</v>
      </c>
      <c r="CQ34" s="100">
        <f t="shared" si="88"/>
        <v>0.12653243786060536</v>
      </c>
      <c r="CR34" s="31">
        <f t="shared" si="88"/>
        <v>33.65992543818045</v>
      </c>
      <c r="CS34" s="31">
        <f t="shared" si="88"/>
        <v>4701710.95</v>
      </c>
      <c r="CT34" s="31">
        <f t="shared" si="88"/>
        <v>1713845.2200000007</v>
      </c>
      <c r="CU34" s="31">
        <f t="shared" si="88"/>
        <v>2263268.8499999996</v>
      </c>
      <c r="CV34" s="31">
        <f t="shared" si="88"/>
        <v>549423.629999999</v>
      </c>
      <c r="CW34" s="31">
        <f t="shared" si="88"/>
        <v>0</v>
      </c>
      <c r="CX34" s="31">
        <f t="shared" si="88"/>
        <v>549423.629999999</v>
      </c>
      <c r="CY34" s="31">
        <f t="shared" si="88"/>
        <v>155782.74999999988</v>
      </c>
      <c r="CZ34" s="31">
        <f t="shared" si="88"/>
        <v>743178.7</v>
      </c>
      <c r="DA34" s="31">
        <f t="shared" si="88"/>
        <v>480626.65</v>
      </c>
      <c r="DB34" s="31">
        <f t="shared" si="88"/>
        <v>129544.99999999988</v>
      </c>
      <c r="DC34" s="31">
        <f t="shared" si="88"/>
        <v>0</v>
      </c>
      <c r="DD34" s="31">
        <f t="shared" si="88"/>
        <v>155782.74999999988</v>
      </c>
      <c r="DE34" s="31">
        <f t="shared" si="88"/>
        <v>0</v>
      </c>
      <c r="DF34" s="31">
        <f t="shared" si="88"/>
        <v>3762.6148558951963</v>
      </c>
      <c r="DG34" s="31">
        <f t="shared" si="88"/>
        <v>0</v>
      </c>
      <c r="DH34" s="31">
        <f t="shared" si="88"/>
        <v>0</v>
      </c>
      <c r="DI34" s="31">
        <f t="shared" si="88"/>
        <v>649.064366812227</v>
      </c>
      <c r="DJ34" s="31">
        <f t="shared" si="88"/>
        <v>43.41320375335117</v>
      </c>
      <c r="DK34" s="31">
        <f t="shared" si="88"/>
        <v>4095895.3</v>
      </c>
      <c r="DL34" s="20">
        <f>MAX(DL3:DL31)</f>
        <v>0</v>
      </c>
      <c r="DM34" s="33">
        <f>MAX(DM3:DM31)</f>
        <v>0</v>
      </c>
    </row>
    <row r="35" spans="1:117" ht="13.5" thickBot="1">
      <c r="A35" s="39" t="s">
        <v>49</v>
      </c>
      <c r="B35" s="34">
        <f aca="true" t="shared" si="89" ref="B35:BM35">MEDIAN(B3:B31)</f>
        <v>627</v>
      </c>
      <c r="C35" s="34">
        <f t="shared" si="89"/>
        <v>1623908</v>
      </c>
      <c r="D35" s="35">
        <f t="shared" si="89"/>
        <v>2933.89</v>
      </c>
      <c r="E35" s="35">
        <f t="shared" si="89"/>
        <v>82.09</v>
      </c>
      <c r="F35" s="125" t="e">
        <f t="shared" si="89"/>
        <v>#NUM!</v>
      </c>
      <c r="G35" s="132">
        <f t="shared" si="89"/>
        <v>0</v>
      </c>
      <c r="H35" s="34">
        <f t="shared" si="89"/>
        <v>0</v>
      </c>
      <c r="I35" s="34">
        <f t="shared" si="89"/>
        <v>0</v>
      </c>
      <c r="J35" s="34">
        <f t="shared" si="89"/>
        <v>0</v>
      </c>
      <c r="K35" s="34">
        <f t="shared" si="89"/>
        <v>0</v>
      </c>
      <c r="L35" s="34">
        <f t="shared" si="89"/>
        <v>0</v>
      </c>
      <c r="M35" s="34">
        <f t="shared" si="89"/>
        <v>0</v>
      </c>
      <c r="N35" s="34">
        <f t="shared" si="89"/>
        <v>0</v>
      </c>
      <c r="O35" s="34">
        <f t="shared" si="89"/>
        <v>0</v>
      </c>
      <c r="P35" s="34">
        <f t="shared" si="89"/>
        <v>0</v>
      </c>
      <c r="Q35" s="34">
        <f t="shared" si="89"/>
        <v>0</v>
      </c>
      <c r="R35" s="34">
        <f t="shared" si="89"/>
        <v>0</v>
      </c>
      <c r="S35" s="34">
        <f t="shared" si="89"/>
        <v>0</v>
      </c>
      <c r="T35" s="34">
        <f t="shared" si="89"/>
        <v>0</v>
      </c>
      <c r="U35" s="34">
        <f t="shared" si="89"/>
        <v>0</v>
      </c>
      <c r="V35" s="34">
        <f t="shared" si="89"/>
        <v>0</v>
      </c>
      <c r="W35" s="34">
        <f t="shared" si="89"/>
        <v>0</v>
      </c>
      <c r="X35" s="34">
        <f t="shared" si="89"/>
        <v>0</v>
      </c>
      <c r="Y35" s="34">
        <f t="shared" si="89"/>
        <v>0</v>
      </c>
      <c r="Z35" s="34">
        <f t="shared" si="89"/>
        <v>0</v>
      </c>
      <c r="AA35" s="34">
        <f t="shared" si="89"/>
        <v>0</v>
      </c>
      <c r="AB35" s="34">
        <f t="shared" si="89"/>
        <v>0</v>
      </c>
      <c r="AC35" s="34">
        <f>MEDIAN(AC3:AC31)</f>
        <v>0</v>
      </c>
      <c r="AD35" s="34">
        <f t="shared" si="89"/>
        <v>0</v>
      </c>
      <c r="AE35" s="34">
        <f t="shared" si="89"/>
        <v>0</v>
      </c>
      <c r="AF35" s="34">
        <f t="shared" si="89"/>
        <v>0</v>
      </c>
      <c r="AG35" s="34">
        <f t="shared" si="89"/>
        <v>0</v>
      </c>
      <c r="AH35" s="34">
        <f t="shared" si="89"/>
        <v>0</v>
      </c>
      <c r="AI35" s="34">
        <f t="shared" si="89"/>
        <v>0</v>
      </c>
      <c r="AJ35" s="34">
        <f t="shared" si="89"/>
        <v>0</v>
      </c>
      <c r="AK35" s="34">
        <f t="shared" si="89"/>
        <v>0</v>
      </c>
      <c r="AL35" s="34">
        <f t="shared" si="89"/>
        <v>0</v>
      </c>
      <c r="AM35" s="34">
        <f t="shared" si="89"/>
        <v>0</v>
      </c>
      <c r="AN35" s="34">
        <f t="shared" si="89"/>
        <v>0</v>
      </c>
      <c r="AO35" s="34">
        <f t="shared" si="89"/>
        <v>0</v>
      </c>
      <c r="AP35" s="34">
        <f t="shared" si="89"/>
        <v>0</v>
      </c>
      <c r="AQ35" s="34">
        <f t="shared" si="89"/>
        <v>0</v>
      </c>
      <c r="AR35" s="34">
        <f t="shared" si="89"/>
        <v>0</v>
      </c>
      <c r="AS35" s="34">
        <f t="shared" si="89"/>
        <v>0</v>
      </c>
      <c r="AT35" s="34">
        <f t="shared" si="89"/>
        <v>0</v>
      </c>
      <c r="AU35" s="34">
        <f t="shared" si="89"/>
        <v>0</v>
      </c>
      <c r="AV35" s="34">
        <f t="shared" si="89"/>
        <v>0</v>
      </c>
      <c r="AW35" s="34">
        <f t="shared" si="89"/>
        <v>0</v>
      </c>
      <c r="AX35" s="34">
        <f t="shared" si="89"/>
        <v>0</v>
      </c>
      <c r="AY35" s="34">
        <f t="shared" si="89"/>
        <v>0</v>
      </c>
      <c r="AZ35" s="34">
        <f t="shared" si="89"/>
        <v>0</v>
      </c>
      <c r="BA35" s="34">
        <f t="shared" si="89"/>
        <v>0</v>
      </c>
      <c r="BB35" s="34">
        <f t="shared" si="89"/>
        <v>0</v>
      </c>
      <c r="BC35" s="34">
        <f t="shared" si="89"/>
        <v>0</v>
      </c>
      <c r="BD35" s="34">
        <f t="shared" si="89"/>
        <v>0</v>
      </c>
      <c r="BE35" s="34">
        <f t="shared" si="89"/>
        <v>0</v>
      </c>
      <c r="BF35" s="34">
        <f t="shared" si="89"/>
        <v>0</v>
      </c>
      <c r="BG35" s="34">
        <f t="shared" si="89"/>
        <v>0</v>
      </c>
      <c r="BH35" s="34">
        <f t="shared" si="89"/>
        <v>0</v>
      </c>
      <c r="BI35" s="34">
        <f t="shared" si="89"/>
        <v>0</v>
      </c>
      <c r="BJ35" s="34">
        <f t="shared" si="89"/>
        <v>0</v>
      </c>
      <c r="BK35" s="34">
        <f t="shared" si="89"/>
        <v>0</v>
      </c>
      <c r="BL35" s="34">
        <f t="shared" si="89"/>
        <v>0</v>
      </c>
      <c r="BM35" s="34">
        <f t="shared" si="89"/>
        <v>0</v>
      </c>
      <c r="BN35" s="34">
        <f aca="true" t="shared" si="90" ref="BN35:DK35">MEDIAN(BN3:BN31)</f>
        <v>0</v>
      </c>
      <c r="BO35" s="34">
        <f t="shared" si="90"/>
        <v>0</v>
      </c>
      <c r="BP35" s="34">
        <f t="shared" si="90"/>
        <v>0</v>
      </c>
      <c r="BQ35" s="34">
        <f t="shared" si="90"/>
        <v>0</v>
      </c>
      <c r="BR35" s="34">
        <f t="shared" si="90"/>
        <v>0</v>
      </c>
      <c r="BS35" s="34">
        <f t="shared" si="90"/>
        <v>0</v>
      </c>
      <c r="BT35" s="34">
        <f t="shared" si="90"/>
        <v>0</v>
      </c>
      <c r="BU35" s="34">
        <f t="shared" si="90"/>
        <v>0</v>
      </c>
      <c r="BV35" s="34">
        <f t="shared" si="90"/>
        <v>0</v>
      </c>
      <c r="BW35" s="34">
        <f t="shared" si="90"/>
        <v>0</v>
      </c>
      <c r="BX35" s="34">
        <f t="shared" si="90"/>
        <v>0</v>
      </c>
      <c r="BY35" s="34">
        <f t="shared" si="90"/>
        <v>0</v>
      </c>
      <c r="BZ35" s="34">
        <f t="shared" si="90"/>
        <v>0</v>
      </c>
      <c r="CA35" s="34">
        <f t="shared" si="90"/>
        <v>0</v>
      </c>
      <c r="CB35" s="34">
        <f t="shared" si="90"/>
        <v>0</v>
      </c>
      <c r="CC35" s="34">
        <f t="shared" si="90"/>
        <v>0</v>
      </c>
      <c r="CD35" s="34">
        <f t="shared" si="90"/>
        <v>0</v>
      </c>
      <c r="CE35" s="34">
        <f t="shared" si="90"/>
        <v>0</v>
      </c>
      <c r="CF35" s="34">
        <f t="shared" si="90"/>
        <v>0</v>
      </c>
      <c r="CG35" s="34">
        <f t="shared" si="90"/>
        <v>0</v>
      </c>
      <c r="CH35" s="34">
        <f t="shared" si="90"/>
        <v>0</v>
      </c>
      <c r="CI35" s="34">
        <f t="shared" si="90"/>
        <v>0</v>
      </c>
      <c r="CJ35" s="101">
        <f t="shared" si="90"/>
        <v>-0.035175820818150405</v>
      </c>
      <c r="CK35" s="101">
        <f t="shared" si="90"/>
        <v>-0.035175820818150405</v>
      </c>
      <c r="CL35" s="101">
        <f t="shared" si="90"/>
        <v>-0.10297408852514256</v>
      </c>
      <c r="CM35" s="101">
        <f t="shared" si="90"/>
        <v>-0.12798233425060052</v>
      </c>
      <c r="CN35" s="101">
        <f t="shared" si="90"/>
        <v>-0.28331252824187897</v>
      </c>
      <c r="CO35" s="101">
        <f t="shared" si="90"/>
        <v>-0.14927428244208352</v>
      </c>
      <c r="CP35" s="101">
        <f t="shared" si="90"/>
        <v>0.11586379999124158</v>
      </c>
      <c r="CQ35" s="101">
        <f t="shared" si="90"/>
        <v>0.1025968456212709</v>
      </c>
      <c r="CR35" s="34">
        <f t="shared" si="90"/>
        <v>-2.716408140454707</v>
      </c>
      <c r="CS35" s="34">
        <f t="shared" si="90"/>
        <v>0</v>
      </c>
      <c r="CT35" s="34">
        <f t="shared" si="90"/>
        <v>0</v>
      </c>
      <c r="CU35" s="34">
        <f t="shared" si="90"/>
        <v>0</v>
      </c>
      <c r="CV35" s="34">
        <f t="shared" si="90"/>
        <v>0</v>
      </c>
      <c r="CW35" s="34">
        <f t="shared" si="90"/>
        <v>0</v>
      </c>
      <c r="CX35" s="34">
        <f t="shared" si="90"/>
        <v>0</v>
      </c>
      <c r="CY35" s="34">
        <f t="shared" si="90"/>
        <v>0</v>
      </c>
      <c r="CZ35" s="34">
        <f t="shared" si="90"/>
        <v>0</v>
      </c>
      <c r="DA35" s="34">
        <f t="shared" si="90"/>
        <v>0</v>
      </c>
      <c r="DB35" s="34">
        <f t="shared" si="90"/>
        <v>0</v>
      </c>
      <c r="DC35" s="34">
        <f t="shared" si="90"/>
        <v>0</v>
      </c>
      <c r="DD35" s="34">
        <f t="shared" si="90"/>
        <v>0</v>
      </c>
      <c r="DE35" s="34">
        <f t="shared" si="90"/>
        <v>0</v>
      </c>
      <c r="DF35" s="34">
        <f t="shared" si="90"/>
        <v>0</v>
      </c>
      <c r="DG35" s="34">
        <f t="shared" si="90"/>
        <v>0</v>
      </c>
      <c r="DH35" s="34">
        <f t="shared" si="90"/>
        <v>0</v>
      </c>
      <c r="DI35" s="34">
        <f t="shared" si="90"/>
        <v>0</v>
      </c>
      <c r="DJ35" s="34">
        <f t="shared" si="90"/>
        <v>0</v>
      </c>
      <c r="DK35" s="34">
        <f t="shared" si="90"/>
        <v>0</v>
      </c>
      <c r="DL35" s="36" t="e">
        <f>MEDIAN(DL3:DL31)</f>
        <v>#NUM!</v>
      </c>
      <c r="DM35" s="37" t="e">
        <f>MEDIAN(DM3:DM31)</f>
        <v>#NUM!</v>
      </c>
    </row>
    <row r="37" spans="1:118" s="12" customFormat="1" ht="12.75">
      <c r="A37" s="3" t="s">
        <v>225</v>
      </c>
      <c r="B37" s="24">
        <f>SUM(B3:B31)</f>
        <v>38210</v>
      </c>
      <c r="C37" s="24">
        <f>SUM(C3:C31)</f>
        <v>136563571</v>
      </c>
      <c r="D37" s="24">
        <f>D35</f>
        <v>2933.89</v>
      </c>
      <c r="E37" s="150">
        <f>E35</f>
        <v>82.09</v>
      </c>
      <c r="F37" s="24">
        <f>SUM(F3:F31)</f>
        <v>0</v>
      </c>
      <c r="G37" s="24">
        <f aca="true" t="shared" si="91" ref="G37:BN37">SUM(G3:G31)</f>
        <v>1618946.5500000003</v>
      </c>
      <c r="H37" s="24">
        <f t="shared" si="91"/>
        <v>1345787.9600000002</v>
      </c>
      <c r="I37" s="24">
        <f t="shared" si="91"/>
        <v>65537.35</v>
      </c>
      <c r="J37" s="24">
        <f t="shared" si="91"/>
        <v>189763.11</v>
      </c>
      <c r="K37" s="24">
        <f t="shared" si="91"/>
        <v>305515.35</v>
      </c>
      <c r="L37" s="24">
        <f t="shared" si="91"/>
        <v>391403.60000000003</v>
      </c>
      <c r="M37" s="24">
        <f t="shared" si="91"/>
        <v>696918.9500000001</v>
      </c>
      <c r="N37" s="24">
        <f t="shared" si="91"/>
        <v>16789.25</v>
      </c>
      <c r="O37" s="24">
        <f t="shared" si="91"/>
        <v>36859.6</v>
      </c>
      <c r="P37" s="24">
        <f t="shared" si="91"/>
        <v>221433.1</v>
      </c>
      <c r="Q37" s="24">
        <f t="shared" si="91"/>
        <v>539.65</v>
      </c>
      <c r="R37" s="24">
        <f t="shared" si="91"/>
        <v>15000</v>
      </c>
      <c r="S37" s="24">
        <f t="shared" si="91"/>
        <v>9375</v>
      </c>
      <c r="T37" s="24">
        <f t="shared" si="91"/>
        <v>0</v>
      </c>
      <c r="U37" s="24">
        <f t="shared" si="91"/>
        <v>0</v>
      </c>
      <c r="V37" s="24">
        <f t="shared" si="91"/>
        <v>0</v>
      </c>
      <c r="W37" s="24">
        <f t="shared" si="91"/>
        <v>24375</v>
      </c>
      <c r="X37" s="24">
        <f t="shared" si="91"/>
        <v>581458.25</v>
      </c>
      <c r="Y37" s="24">
        <f t="shared" si="91"/>
        <v>4798408.77</v>
      </c>
      <c r="Z37" s="24">
        <f t="shared" si="91"/>
        <v>0</v>
      </c>
      <c r="AA37" s="24">
        <f t="shared" si="91"/>
        <v>0</v>
      </c>
      <c r="AB37" s="24">
        <f t="shared" si="91"/>
        <v>0</v>
      </c>
      <c r="AC37" s="24">
        <f t="shared" si="91"/>
        <v>0</v>
      </c>
      <c r="AD37" s="24">
        <f t="shared" si="91"/>
        <v>0</v>
      </c>
      <c r="AE37" s="24">
        <f t="shared" si="91"/>
        <v>0</v>
      </c>
      <c r="AF37" s="24">
        <f t="shared" si="91"/>
        <v>1014768.1</v>
      </c>
      <c r="AG37" s="24">
        <f t="shared" si="91"/>
        <v>1214461.3499999999</v>
      </c>
      <c r="AH37" s="24">
        <f t="shared" si="91"/>
        <v>231685.65</v>
      </c>
      <c r="AI37" s="24">
        <f t="shared" si="91"/>
        <v>887059.75</v>
      </c>
      <c r="AJ37" s="24">
        <f t="shared" si="91"/>
        <v>0</v>
      </c>
      <c r="AK37" s="24">
        <f t="shared" si="91"/>
        <v>9500.7</v>
      </c>
      <c r="AL37" s="24">
        <f t="shared" si="91"/>
        <v>554904</v>
      </c>
      <c r="AM37" s="24">
        <f t="shared" si="91"/>
        <v>542</v>
      </c>
      <c r="AN37" s="24">
        <f t="shared" si="91"/>
        <v>0</v>
      </c>
      <c r="AO37" s="24">
        <f t="shared" si="91"/>
        <v>62110</v>
      </c>
      <c r="AP37" s="24">
        <f t="shared" si="91"/>
        <v>0</v>
      </c>
      <c r="AQ37" s="24">
        <f t="shared" si="91"/>
        <v>0</v>
      </c>
      <c r="AR37" s="24">
        <f t="shared" si="91"/>
        <v>0</v>
      </c>
      <c r="AS37" s="24">
        <f t="shared" si="91"/>
        <v>62110</v>
      </c>
      <c r="AT37" s="24">
        <f t="shared" si="91"/>
        <v>581647.65</v>
      </c>
      <c r="AU37" s="24">
        <f t="shared" si="91"/>
        <v>4324993.55</v>
      </c>
      <c r="AV37" s="24">
        <f t="shared" si="91"/>
        <v>261408.08000000002</v>
      </c>
      <c r="AW37" s="24">
        <f t="shared" si="91"/>
        <v>734823.2999999999</v>
      </c>
      <c r="AX37" s="4">
        <f>Y37-AU37+AV37-AW37</f>
        <v>0</v>
      </c>
      <c r="AY37" s="24">
        <f t="shared" si="91"/>
        <v>226466.55</v>
      </c>
      <c r="AZ37" s="24">
        <f t="shared" si="91"/>
        <v>1351069.5999999999</v>
      </c>
      <c r="BA37" s="24">
        <f t="shared" si="91"/>
        <v>0</v>
      </c>
      <c r="BB37" s="24">
        <f t="shared" si="91"/>
        <v>0</v>
      </c>
      <c r="BC37" s="24">
        <f t="shared" si="91"/>
        <v>17440</v>
      </c>
      <c r="BD37" s="24">
        <f t="shared" si="91"/>
        <v>0</v>
      </c>
      <c r="BE37" s="24">
        <f t="shared" si="91"/>
        <v>2059.45</v>
      </c>
      <c r="BF37" s="24">
        <f t="shared" si="91"/>
        <v>1370569.05</v>
      </c>
      <c r="BG37" s="24">
        <f t="shared" si="91"/>
        <v>792.4</v>
      </c>
      <c r="BH37" s="24">
        <f t="shared" si="91"/>
        <v>0</v>
      </c>
      <c r="BI37" s="24">
        <f t="shared" si="91"/>
        <v>0</v>
      </c>
      <c r="BJ37" s="24">
        <f t="shared" si="91"/>
        <v>0</v>
      </c>
      <c r="BK37" s="24">
        <f t="shared" si="91"/>
        <v>0</v>
      </c>
      <c r="BL37" s="24">
        <f t="shared" si="91"/>
        <v>47839.9</v>
      </c>
      <c r="BM37" s="24">
        <f t="shared" si="91"/>
        <v>56713.85</v>
      </c>
      <c r="BN37" s="24">
        <f t="shared" si="91"/>
        <v>0</v>
      </c>
      <c r="BO37" s="24">
        <f>SUM(BO3:BO31)</f>
        <v>105346.15</v>
      </c>
      <c r="BP37" s="24">
        <f>SUM(BP3:BP31)</f>
        <v>105346.15</v>
      </c>
      <c r="BQ37" s="24">
        <f>SUM(BQ3:BQ31)</f>
        <v>0</v>
      </c>
      <c r="BR37" s="24">
        <f>SUM(BR3:BR31)</f>
        <v>1370569.05</v>
      </c>
      <c r="BS37" s="50">
        <f>+BF37-BO37+BP37+BQ37-BR37</f>
        <v>0</v>
      </c>
      <c r="BT37" s="24">
        <f aca="true" t="shared" si="92" ref="BT37:CB37">SUM(BT3:BT31)</f>
        <v>21641923.699999996</v>
      </c>
      <c r="BU37" s="24">
        <f t="shared" si="92"/>
        <v>2321816.6</v>
      </c>
      <c r="BV37" s="24">
        <f t="shared" si="92"/>
        <v>247566.3</v>
      </c>
      <c r="BW37" s="24">
        <f t="shared" si="92"/>
        <v>0</v>
      </c>
      <c r="BX37" s="24">
        <f t="shared" si="92"/>
        <v>24211306.599999998</v>
      </c>
      <c r="BY37" s="24">
        <f t="shared" si="92"/>
        <v>2548255.16</v>
      </c>
      <c r="BZ37" s="24">
        <f t="shared" si="92"/>
        <v>2454921.5</v>
      </c>
      <c r="CA37" s="24">
        <f t="shared" si="92"/>
        <v>19208129.94</v>
      </c>
      <c r="CB37" s="24">
        <f t="shared" si="92"/>
        <v>24211306.599999998</v>
      </c>
      <c r="CC37" s="4">
        <f>BX37-CB37</f>
        <v>0</v>
      </c>
      <c r="CD37" s="81">
        <f>K37+L37+AV37-AW37</f>
        <v>223503.7300000001</v>
      </c>
      <c r="CE37" s="83">
        <f>CD37+W37-AS37</f>
        <v>185768.7300000001</v>
      </c>
      <c r="CF37" s="83">
        <f>BR37-BP37</f>
        <v>1265222.9000000001</v>
      </c>
      <c r="CG37" s="83">
        <f>AU37-AM37-AT37-AS37</f>
        <v>3680693.9</v>
      </c>
      <c r="CH37" s="83">
        <f>I37-AG37+AY37+AH37+BQ37</f>
        <v>-690771.7999999997</v>
      </c>
      <c r="CI37" s="44">
        <f>CH37+K37</f>
        <v>-385256.4499999997</v>
      </c>
      <c r="CJ37" s="66">
        <f>CD37/CF37</f>
        <v>0.17665166351320394</v>
      </c>
      <c r="CK37" s="147">
        <f>CE37/CF37</f>
        <v>0.14682687927953256</v>
      </c>
      <c r="CL37" s="71">
        <f>CD37/CG37*1</f>
        <v>0.06072325927456236</v>
      </c>
      <c r="CM37" s="71">
        <f>CE37/CG37</f>
        <v>0.05047111632945084</v>
      </c>
      <c r="CN37" s="71">
        <f>CH37/CG37</f>
        <v>-0.18767434042803716</v>
      </c>
      <c r="CO37" s="71">
        <f>CI37/CG37</f>
        <v>-0.10466951625616021</v>
      </c>
      <c r="CP37" s="71">
        <f>(K37+L37)/(BU37+K37+L37)</f>
        <v>0.2308645253805024</v>
      </c>
      <c r="CQ37" s="71">
        <f>(K37)/(BU37+K37+L37)</f>
        <v>0.10120639749314907</v>
      </c>
      <c r="CR37" s="82">
        <f>CS37/CE37</f>
        <v>102.78192966060534</v>
      </c>
      <c r="CS37" s="83">
        <f>BT37-BY37</f>
        <v>19093668.539999995</v>
      </c>
      <c r="CT37" s="87">
        <f>Y37-K37-L37-V37</f>
        <v>4101489.82</v>
      </c>
      <c r="CU37" s="87">
        <f>AU37-AR37</f>
        <v>4324993.55</v>
      </c>
      <c r="CV37" s="87">
        <f>CU37-CT37</f>
        <v>223503.72999999998</v>
      </c>
      <c r="CW37" s="87">
        <f>-V37+AR37</f>
        <v>0</v>
      </c>
      <c r="CX37" s="87">
        <f>CV37+CW37</f>
        <v>223503.72999999998</v>
      </c>
      <c r="CY37" s="87">
        <f>CX37-K37-L37</f>
        <v>-473415.22000000003</v>
      </c>
      <c r="CZ37" s="87">
        <f>BR37-BP37</f>
        <v>1265222.9000000001</v>
      </c>
      <c r="DA37" s="87">
        <f>K37+L37</f>
        <v>696918.95</v>
      </c>
      <c r="DB37" s="87">
        <f>-CZ37+DA37+CY37</f>
        <v>-1041719.1700000002</v>
      </c>
      <c r="DC37" s="87">
        <f>-BP37-DA37</f>
        <v>-802265.1</v>
      </c>
      <c r="DD37" s="87">
        <f>DB37+DC37+BR37</f>
        <v>-473415.22</v>
      </c>
      <c r="DE37" s="87">
        <f>Z37+AA37+AB37</f>
        <v>0</v>
      </c>
      <c r="DF37" s="87">
        <f>CS37/B37</f>
        <v>499.703442554305</v>
      </c>
      <c r="DG37" s="87">
        <f>CH37/B37</f>
        <v>-18.07829887464014</v>
      </c>
      <c r="DH37" s="87">
        <f>DE37/B37</f>
        <v>0</v>
      </c>
      <c r="DI37" s="88">
        <f>CZ37/B37</f>
        <v>33.11235017011254</v>
      </c>
      <c r="DJ37" s="83">
        <f>DB37/B37</f>
        <v>-27.26299842973044</v>
      </c>
      <c r="DK37" s="151">
        <f>CA37-BW37-BU37</f>
        <v>16886313.34</v>
      </c>
      <c r="DL37" s="74"/>
      <c r="DM37" s="74"/>
      <c r="DN37" s="75"/>
    </row>
    <row r="38" spans="88:115" ht="12.75">
      <c r="CJ38" s="7"/>
      <c r="CK38" s="7"/>
      <c r="CL38" s="8"/>
      <c r="CM38" s="8"/>
      <c r="CN38" s="8"/>
      <c r="CO38" s="8"/>
      <c r="CP38" s="8"/>
      <c r="CQ38" s="8"/>
      <c r="CR38" s="8"/>
      <c r="CS38" s="8"/>
      <c r="DK38" s="8"/>
    </row>
    <row r="40" spans="1:117" ht="12.75">
      <c r="A40" s="3" t="s">
        <v>216</v>
      </c>
      <c r="G40" s="141">
        <v>737936.65</v>
      </c>
      <c r="H40" s="49">
        <v>311860.96</v>
      </c>
      <c r="I40" s="49">
        <v>999.5</v>
      </c>
      <c r="J40" s="49">
        <v>0</v>
      </c>
      <c r="K40" s="49">
        <v>72600</v>
      </c>
      <c r="L40" s="49">
        <v>338996.4</v>
      </c>
      <c r="M40" s="50">
        <f>SUM(K40:L40)</f>
        <v>411596.4</v>
      </c>
      <c r="N40" s="49">
        <v>16789.25</v>
      </c>
      <c r="O40" s="49">
        <v>0</v>
      </c>
      <c r="P40" s="49">
        <v>11207</v>
      </c>
      <c r="Q40" s="49">
        <v>0</v>
      </c>
      <c r="R40" s="49">
        <v>0</v>
      </c>
      <c r="S40" s="49">
        <v>0</v>
      </c>
      <c r="T40" s="49">
        <v>0</v>
      </c>
      <c r="U40" s="49">
        <v>0</v>
      </c>
      <c r="V40" s="49">
        <v>0</v>
      </c>
      <c r="W40" s="50">
        <f>SUM(R40:V40)</f>
        <v>0</v>
      </c>
      <c r="X40" s="49">
        <v>328134.45</v>
      </c>
      <c r="Y40" s="50">
        <f>SUM(G40:X40)-M40-W40</f>
        <v>1818524.2100000004</v>
      </c>
      <c r="Z40" s="49">
        <v>0</v>
      </c>
      <c r="AA40" s="49">
        <v>0</v>
      </c>
      <c r="AB40" s="49">
        <v>0</v>
      </c>
      <c r="AC40" s="49">
        <v>0</v>
      </c>
      <c r="AD40" s="49">
        <v>0</v>
      </c>
      <c r="AE40" s="50">
        <f>SUM(Z40:AD40)</f>
        <v>0</v>
      </c>
      <c r="AF40" s="49">
        <v>763839.2</v>
      </c>
      <c r="AG40" s="49">
        <v>104611.4</v>
      </c>
      <c r="AH40" s="49">
        <v>0</v>
      </c>
      <c r="AI40" s="49">
        <v>505351.75</v>
      </c>
      <c r="AJ40" s="49">
        <v>0</v>
      </c>
      <c r="AK40" s="49">
        <v>0</v>
      </c>
      <c r="AL40" s="49">
        <v>156116</v>
      </c>
      <c r="AM40" s="49">
        <v>0</v>
      </c>
      <c r="AN40" s="45">
        <v>0</v>
      </c>
      <c r="AO40" s="45">
        <v>0</v>
      </c>
      <c r="AP40" s="45">
        <v>0</v>
      </c>
      <c r="AQ40" s="45">
        <v>0</v>
      </c>
      <c r="AR40" s="45">
        <v>0</v>
      </c>
      <c r="AS40" s="4">
        <f>SUM(AN40:AR40)</f>
        <v>0</v>
      </c>
      <c r="AT40" s="45">
        <v>328134.45</v>
      </c>
      <c r="AU40" s="4">
        <f>SUM(Z40:AT40)-AE40-AH40-AS40</f>
        <v>1858052.8</v>
      </c>
      <c r="AV40" s="45">
        <v>39528.59</v>
      </c>
      <c r="AW40" s="45">
        <v>0</v>
      </c>
      <c r="AX40" s="155">
        <f>Y40-AU40+AV40-AW40</f>
        <v>3.7834979593753815E-10</v>
      </c>
      <c r="AY40" s="49">
        <v>25149.35</v>
      </c>
      <c r="AZ40" s="49">
        <v>623507.75</v>
      </c>
      <c r="BA40" s="49">
        <v>0</v>
      </c>
      <c r="BB40" s="49">
        <v>0</v>
      </c>
      <c r="BC40" s="49">
        <v>0</v>
      </c>
      <c r="BD40" s="49">
        <v>0</v>
      </c>
      <c r="BE40" s="49">
        <v>0</v>
      </c>
      <c r="BF40" s="50">
        <f>SUM(AZ40:BE40)</f>
        <v>623507.75</v>
      </c>
      <c r="BG40" s="49">
        <v>792.4</v>
      </c>
      <c r="BH40" s="49">
        <v>0</v>
      </c>
      <c r="BI40" s="49">
        <v>0</v>
      </c>
      <c r="BJ40" s="49">
        <v>0</v>
      </c>
      <c r="BK40" s="49">
        <v>0</v>
      </c>
      <c r="BL40" s="49">
        <v>0</v>
      </c>
      <c r="BM40" s="49">
        <v>0</v>
      </c>
      <c r="BN40" s="49">
        <v>0</v>
      </c>
      <c r="BO40" s="50">
        <f>SUM(BG40:BN40)</f>
        <v>792.4</v>
      </c>
      <c r="BP40" s="49">
        <v>792.4</v>
      </c>
      <c r="BQ40" s="49">
        <v>0</v>
      </c>
      <c r="BR40" s="49">
        <v>623507.75</v>
      </c>
      <c r="BS40" s="154">
        <f>+BF40-BO40+BP40+BQ40-BR40</f>
        <v>0</v>
      </c>
      <c r="BT40" s="45">
        <v>2825756.75</v>
      </c>
      <c r="BU40" s="45">
        <v>314381.05</v>
      </c>
      <c r="BV40" s="45">
        <v>0</v>
      </c>
      <c r="BW40" s="45">
        <v>0</v>
      </c>
      <c r="BX40" s="4">
        <f>SUM(BT40:BW40)</f>
        <v>3140137.8</v>
      </c>
      <c r="BY40" s="45">
        <v>146949.66</v>
      </c>
      <c r="BZ40" s="45">
        <v>80799.85</v>
      </c>
      <c r="CA40" s="45">
        <v>2912388.29</v>
      </c>
      <c r="CB40" s="4">
        <f>SUM(BY40:CA40)</f>
        <v>3140137.8</v>
      </c>
      <c r="CC40" s="155">
        <f>BX40-CB40</f>
        <v>0</v>
      </c>
      <c r="CD40" s="81">
        <f>K40+L40+AV40-AW40</f>
        <v>451124.99</v>
      </c>
      <c r="CE40" s="83">
        <f>CD40+W40-AS40</f>
        <v>451124.99</v>
      </c>
      <c r="CF40" s="83">
        <f>BR40-BP40</f>
        <v>622715.35</v>
      </c>
      <c r="CG40" s="83">
        <f>AU40-AM40-AT40-AS37</f>
        <v>1467808.35</v>
      </c>
      <c r="CH40" s="83">
        <f>I40-AG40+AY40+AH40+BQ40</f>
        <v>-78462.54999999999</v>
      </c>
      <c r="CI40" s="44">
        <f>CH40+K40</f>
        <v>-5862.549999999988</v>
      </c>
      <c r="CJ40" s="66">
        <f>IF(CF40=0,"-",(CD40/CF40))</f>
        <v>0.7244481607848594</v>
      </c>
      <c r="CK40" s="66">
        <f>IF(CF40=0,"-",(CE40/CF40))</f>
        <v>0.7244481607848594</v>
      </c>
      <c r="CL40" s="148">
        <f>IF(CG40=0,"-",(CD40/CG40*1))</f>
        <v>0.30734597606015795</v>
      </c>
      <c r="CM40" s="148">
        <f>IF(CE40=0,"-",(CE40/CG40))</f>
        <v>0.30734597606015795</v>
      </c>
      <c r="CN40" s="148">
        <f>IF(CG40=0,"-",(CH40/CG40))</f>
        <v>-0.05345558226317488</v>
      </c>
      <c r="CO40" s="148">
        <f>IF(CG40=0,"-",(CI40/CG40))</f>
        <v>-0.003994084105053625</v>
      </c>
      <c r="CP40" s="148">
        <f>IF(BU40+K40+L40=0,"-",((K40+L40)/(BU40+K40+L40)))</f>
        <v>0.566954800042343</v>
      </c>
      <c r="CQ40" s="148">
        <f>IF(BU40+K40+L40=0,"-",((K40)/(BU40+K40+L40)))</f>
        <v>0.10000310615708519</v>
      </c>
      <c r="CR40" s="149">
        <f>IF(CE40=0,"-",(CS40/CE40))</f>
        <v>5.938059627332993</v>
      </c>
      <c r="CS40" s="83">
        <f>BT40-BY40</f>
        <v>2678807.09</v>
      </c>
      <c r="CT40" s="87">
        <f>Y40-K40-L40-V40</f>
        <v>1406927.8100000005</v>
      </c>
      <c r="CU40" s="87">
        <f>AU40-AR40</f>
        <v>1858052.8</v>
      </c>
      <c r="CV40" s="87">
        <f>CU40-CT40</f>
        <v>451124.9899999995</v>
      </c>
      <c r="CW40" s="87">
        <f>-V40+AR40</f>
        <v>0</v>
      </c>
      <c r="CX40" s="87">
        <f>CV40+CW40</f>
        <v>451124.9899999995</v>
      </c>
      <c r="CY40" s="87">
        <f>CX40-K40-L40</f>
        <v>39528.5899999995</v>
      </c>
      <c r="CZ40" s="87">
        <f>BR40-BP40</f>
        <v>622715.35</v>
      </c>
      <c r="DA40" s="87">
        <f>K40+L40</f>
        <v>411596.4</v>
      </c>
      <c r="DB40" s="87">
        <f>-CZ40+DA40+CY40</f>
        <v>-171590.36000000045</v>
      </c>
      <c r="DC40" s="87">
        <f>-BP40-DA40</f>
        <v>-412388.80000000005</v>
      </c>
      <c r="DD40" s="87">
        <f>DB40+DC40+BR40</f>
        <v>39528.5899999995</v>
      </c>
      <c r="DE40" s="87">
        <f>Z40+AA40+AB40</f>
        <v>0</v>
      </c>
      <c r="DF40" s="87" t="e">
        <f>CS40/B40</f>
        <v>#DIV/0!</v>
      </c>
      <c r="DG40" s="87" t="e">
        <f>CH40/B40</f>
        <v>#DIV/0!</v>
      </c>
      <c r="DH40" s="87" t="e">
        <f>DE40/B40</f>
        <v>#DIV/0!</v>
      </c>
      <c r="DI40" s="88" t="e">
        <f>CZ40/B40</f>
        <v>#DIV/0!</v>
      </c>
      <c r="DJ40" s="83" t="e">
        <f>DB40/B40</f>
        <v>#DIV/0!</v>
      </c>
      <c r="DK40" s="151">
        <f>CA40-BW40-BU40</f>
        <v>2598007.24</v>
      </c>
      <c r="DL40" s="74"/>
      <c r="DM40" s="75"/>
    </row>
    <row r="41" spans="1:117" ht="12.75">
      <c r="A41" s="3" t="s">
        <v>217</v>
      </c>
      <c r="G41" s="140">
        <v>46187.75</v>
      </c>
      <c r="H41" s="50">
        <v>137659.95</v>
      </c>
      <c r="I41" s="50">
        <v>2110</v>
      </c>
      <c r="J41" s="50">
        <v>0</v>
      </c>
      <c r="K41" s="50">
        <v>10800</v>
      </c>
      <c r="L41" s="50">
        <v>0</v>
      </c>
      <c r="M41" s="50">
        <f>SUM(K41:L41)</f>
        <v>10800</v>
      </c>
      <c r="N41" s="50">
        <v>0</v>
      </c>
      <c r="O41" s="50">
        <v>1859.6</v>
      </c>
      <c r="P41" s="50">
        <v>2206.65</v>
      </c>
      <c r="Q41" s="50">
        <v>0</v>
      </c>
      <c r="R41" s="50">
        <v>0</v>
      </c>
      <c r="S41" s="50">
        <v>0</v>
      </c>
      <c r="T41" s="50">
        <v>0</v>
      </c>
      <c r="U41" s="50">
        <v>0</v>
      </c>
      <c r="V41" s="50">
        <v>0</v>
      </c>
      <c r="W41" s="50">
        <f>SUM(R41:V41)</f>
        <v>0</v>
      </c>
      <c r="X41" s="50">
        <v>28391.1</v>
      </c>
      <c r="Y41" s="50">
        <f>SUM(G41:X41)-M41-W41</f>
        <v>229215.05000000002</v>
      </c>
      <c r="Z41" s="50">
        <v>0</v>
      </c>
      <c r="AA41" s="50">
        <v>0</v>
      </c>
      <c r="AB41" s="50">
        <v>0</v>
      </c>
      <c r="AC41" s="50">
        <v>0</v>
      </c>
      <c r="AD41" s="50">
        <v>0</v>
      </c>
      <c r="AE41" s="50">
        <f>SUM(Z41:AD41)</f>
        <v>0</v>
      </c>
      <c r="AF41" s="50">
        <v>85829.7</v>
      </c>
      <c r="AG41" s="50">
        <v>35924.55</v>
      </c>
      <c r="AH41" s="50">
        <v>0</v>
      </c>
      <c r="AI41" s="50">
        <v>36540.95</v>
      </c>
      <c r="AJ41" s="50">
        <v>0</v>
      </c>
      <c r="AK41" s="50">
        <v>0</v>
      </c>
      <c r="AL41" s="50">
        <v>5511</v>
      </c>
      <c r="AM41" s="50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f>SUM(AN41:AR41)</f>
        <v>0</v>
      </c>
      <c r="AT41" s="4">
        <v>28580.5</v>
      </c>
      <c r="AU41" s="4">
        <f>SUM(Z41:AT41)-AE41-AH41-AS41</f>
        <v>192386.7</v>
      </c>
      <c r="AV41" s="4">
        <v>0</v>
      </c>
      <c r="AW41" s="4">
        <v>36828.35</v>
      </c>
      <c r="AX41" s="155">
        <f>Y41-AU41+AV41-AW41</f>
        <v>0</v>
      </c>
      <c r="AY41" s="50">
        <v>2714.35</v>
      </c>
      <c r="AZ41" s="50">
        <v>62233.1</v>
      </c>
      <c r="BA41" s="50">
        <v>0</v>
      </c>
      <c r="BB41" s="50">
        <v>0</v>
      </c>
      <c r="BC41" s="50">
        <v>0</v>
      </c>
      <c r="BD41" s="50">
        <v>0</v>
      </c>
      <c r="BE41" s="50">
        <v>0</v>
      </c>
      <c r="BF41" s="50">
        <f>SUM(AZ41:BE41)</f>
        <v>62233.1</v>
      </c>
      <c r="BG41" s="50">
        <v>0</v>
      </c>
      <c r="BH41" s="50">
        <v>0</v>
      </c>
      <c r="BI41" s="50">
        <v>0</v>
      </c>
      <c r="BJ41" s="50">
        <v>0</v>
      </c>
      <c r="BK41" s="50">
        <v>0</v>
      </c>
      <c r="BL41" s="50">
        <v>0</v>
      </c>
      <c r="BM41" s="50">
        <v>0</v>
      </c>
      <c r="BN41" s="50">
        <v>0</v>
      </c>
      <c r="BO41" s="50">
        <f>SUM(BG41:BN41)</f>
        <v>0</v>
      </c>
      <c r="BP41" s="50">
        <v>0</v>
      </c>
      <c r="BQ41" s="50">
        <v>0</v>
      </c>
      <c r="BR41" s="50">
        <v>62233.1</v>
      </c>
      <c r="BS41" s="156">
        <f>+BF41-BO41+BP41+BQ41-BR41</f>
        <v>0</v>
      </c>
      <c r="BT41" s="4">
        <v>628364.1</v>
      </c>
      <c r="BU41" s="4">
        <v>168468</v>
      </c>
      <c r="BV41" s="4">
        <v>0</v>
      </c>
      <c r="BW41" s="4">
        <v>0</v>
      </c>
      <c r="BX41" s="4">
        <f>SUM(BT41:BW41)</f>
        <v>796832.1</v>
      </c>
      <c r="BY41" s="4">
        <v>32569.45</v>
      </c>
      <c r="BZ41" s="4">
        <v>213207</v>
      </c>
      <c r="CA41" s="4">
        <v>551055.65</v>
      </c>
      <c r="CB41" s="4">
        <f>SUM(BY41:CA41)</f>
        <v>796832.1000000001</v>
      </c>
      <c r="CC41" s="155">
        <f>BX41-CB41</f>
        <v>0</v>
      </c>
      <c r="CD41" s="81">
        <f>K41+L41+AV41-AW41</f>
        <v>-26028.35</v>
      </c>
      <c r="CE41" s="83">
        <f>CD41+W41-AS41</f>
        <v>-26028.35</v>
      </c>
      <c r="CF41" s="83">
        <f>BR41-BP41</f>
        <v>62233.1</v>
      </c>
      <c r="CG41" s="83">
        <f>AU41-AM41-AT41-AS38</f>
        <v>163806.2</v>
      </c>
      <c r="CH41" s="83">
        <f>I41-AG41+AY41+AH41+BQ41</f>
        <v>-31100.200000000004</v>
      </c>
      <c r="CI41" s="44">
        <f>CH41+K41</f>
        <v>-20300.200000000004</v>
      </c>
      <c r="CJ41" s="66">
        <f>IF(CF41=0,"-",(CD41/CF41))</f>
        <v>-0.41823965060393903</v>
      </c>
      <c r="CK41" s="66">
        <f>IF(CF41=0,"-",(CE41/CF41))</f>
        <v>-0.41823965060393903</v>
      </c>
      <c r="CL41" s="148">
        <f>IF(CG41=0,"-",(CD41/CG41*1))</f>
        <v>-0.1588972212285005</v>
      </c>
      <c r="CM41" s="148">
        <f>IF(CE41=0,"-",(CE41/CG41))</f>
        <v>-0.1588972212285005</v>
      </c>
      <c r="CN41" s="148">
        <f>IF(CG41=0,"-",(CH41/CG41))</f>
        <v>-0.18985972447929322</v>
      </c>
      <c r="CO41" s="148">
        <f>IF(CG41=0,"-",(CI41/CG41))</f>
        <v>-0.12392815412359241</v>
      </c>
      <c r="CP41" s="148">
        <f>IF(BU41+K41+L41=0,"-",((K41+L41)/(BU41+K41+L41)))</f>
        <v>0.06024499631836134</v>
      </c>
      <c r="CQ41" s="148">
        <f>IF(BU41+K41+L41=0,"-",((K41)/(BU41+K41+L41)))</f>
        <v>0.06024499631836134</v>
      </c>
      <c r="CR41" s="149">
        <f>IF(CE41=0,"-",(CS41/CE41))</f>
        <v>-22.8902197027472</v>
      </c>
      <c r="CS41" s="83">
        <f>BT41-BY41</f>
        <v>595794.65</v>
      </c>
      <c r="CT41" s="87">
        <f>Y41-K41-L41-V41</f>
        <v>218415.05000000002</v>
      </c>
      <c r="CU41" s="87">
        <f>AU41-AR41</f>
        <v>192386.7</v>
      </c>
      <c r="CV41" s="87">
        <f>CU41-CT41</f>
        <v>-26028.350000000006</v>
      </c>
      <c r="CW41" s="87">
        <f>-V41+AR41</f>
        <v>0</v>
      </c>
      <c r="CX41" s="87">
        <f>CV41+CW41</f>
        <v>-26028.350000000006</v>
      </c>
      <c r="CY41" s="87">
        <f>CX41-K41-L41</f>
        <v>-36828.350000000006</v>
      </c>
      <c r="CZ41" s="87">
        <f>BR41-BP41</f>
        <v>62233.1</v>
      </c>
      <c r="DA41" s="87">
        <f>K41+L41</f>
        <v>10800</v>
      </c>
      <c r="DB41" s="87">
        <f>-CZ41+DA41+CY41</f>
        <v>-88261.45000000001</v>
      </c>
      <c r="DC41" s="87">
        <f>-BP41-DA41</f>
        <v>-10800</v>
      </c>
      <c r="DD41" s="87">
        <f>DB41+DC41+BR41</f>
        <v>-36828.35000000001</v>
      </c>
      <c r="DE41" s="87">
        <f>Z41+AA41+AB41</f>
        <v>0</v>
      </c>
      <c r="DF41" s="87" t="e">
        <f>CS41/B41</f>
        <v>#DIV/0!</v>
      </c>
      <c r="DG41" s="87" t="e">
        <f>CH41/B41</f>
        <v>#DIV/0!</v>
      </c>
      <c r="DH41" s="87" t="e">
        <f>DE41/B41</f>
        <v>#DIV/0!</v>
      </c>
      <c r="DI41" s="88" t="e">
        <f>CZ41/B41</f>
        <v>#DIV/0!</v>
      </c>
      <c r="DJ41" s="83" t="e">
        <f>DB41/B41</f>
        <v>#DIV/0!</v>
      </c>
      <c r="DK41" s="151">
        <f>CA41-BW41-BU41</f>
        <v>382587.65</v>
      </c>
      <c r="DL41" s="71"/>
      <c r="DM41" s="72"/>
    </row>
    <row r="42" spans="1:117" ht="12.75">
      <c r="A42" s="3" t="s">
        <v>218</v>
      </c>
      <c r="G42" s="141">
        <f>25949.55-1708.25</f>
        <v>24241.3</v>
      </c>
      <c r="H42" s="49">
        <f>55887.3-2000</f>
        <v>53887.3</v>
      </c>
      <c r="I42" s="49">
        <f>5360.25</f>
        <v>5360.25</v>
      </c>
      <c r="J42" s="49">
        <f>0.31</f>
        <v>0.31</v>
      </c>
      <c r="K42" s="49">
        <f>5823.05</f>
        <v>5823.05</v>
      </c>
      <c r="L42" s="49">
        <f>52407.2</f>
        <v>52407.2</v>
      </c>
      <c r="M42" s="50">
        <f>SUM(K42:L42)</f>
        <v>58230.25</v>
      </c>
      <c r="N42" s="49">
        <v>0</v>
      </c>
      <c r="O42" s="49"/>
      <c r="P42" s="49">
        <f>1690-100</f>
        <v>1590</v>
      </c>
      <c r="Q42" s="49">
        <v>0</v>
      </c>
      <c r="R42" s="49">
        <v>0</v>
      </c>
      <c r="S42" s="49">
        <v>0</v>
      </c>
      <c r="T42" s="49">
        <v>0</v>
      </c>
      <c r="U42" s="49">
        <v>0</v>
      </c>
      <c r="V42" s="49">
        <v>0</v>
      </c>
      <c r="W42" s="50">
        <f>SUM(R42:V42)</f>
        <v>0</v>
      </c>
      <c r="X42" s="49">
        <f>3423.2</f>
        <v>3423.2</v>
      </c>
      <c r="Y42" s="50">
        <f>SUM(G42:X42)-M42-W42</f>
        <v>146732.61000000002</v>
      </c>
      <c r="Z42" s="49">
        <v>0</v>
      </c>
      <c r="AA42" s="49">
        <v>0</v>
      </c>
      <c r="AB42" s="49">
        <v>0</v>
      </c>
      <c r="AC42" s="49">
        <v>0</v>
      </c>
      <c r="AD42" s="49">
        <v>0</v>
      </c>
      <c r="AE42" s="50">
        <f>SUM(Z42:AD42)</f>
        <v>0</v>
      </c>
      <c r="AF42" s="49">
        <f>257244.9-120000</f>
        <v>137244.9</v>
      </c>
      <c r="AG42" s="49">
        <f>22411.55</f>
        <v>22411.55</v>
      </c>
      <c r="AH42" s="49">
        <v>0</v>
      </c>
      <c r="AI42" s="49">
        <f>13230-1200</f>
        <v>12030</v>
      </c>
      <c r="AJ42" s="49">
        <v>0</v>
      </c>
      <c r="AK42" s="49">
        <f>9500.7</f>
        <v>9500.7</v>
      </c>
      <c r="AL42" s="49">
        <f>28219</f>
        <v>28219</v>
      </c>
      <c r="AM42" s="49">
        <v>0</v>
      </c>
      <c r="AN42" s="45">
        <v>0</v>
      </c>
      <c r="AO42" s="45">
        <v>0</v>
      </c>
      <c r="AP42" s="45">
        <v>0</v>
      </c>
      <c r="AQ42" s="45">
        <v>0</v>
      </c>
      <c r="AR42" s="45">
        <v>0</v>
      </c>
      <c r="AS42" s="4">
        <f>SUM(AN42:AR42)</f>
        <v>0</v>
      </c>
      <c r="AT42" s="45">
        <f>3423.2</f>
        <v>3423.2</v>
      </c>
      <c r="AU42" s="4">
        <f>SUM(Z42:AT42)-AE42-AH42-AS42</f>
        <v>212829.35</v>
      </c>
      <c r="AV42" s="45">
        <f>66096.74</f>
        <v>66096.74</v>
      </c>
      <c r="AW42" s="45">
        <v>0</v>
      </c>
      <c r="AX42" s="155">
        <f>Y42-AU42+AV42-AW42</f>
        <v>1.4551915228366852E-11</v>
      </c>
      <c r="AY42" s="49">
        <f>5790.35</f>
        <v>5790.35</v>
      </c>
      <c r="AZ42" s="49">
        <f>49489.1</f>
        <v>49489.1</v>
      </c>
      <c r="BA42" s="49">
        <v>0</v>
      </c>
      <c r="BB42" s="49">
        <v>0</v>
      </c>
      <c r="BC42" s="49">
        <v>17440</v>
      </c>
      <c r="BD42" s="49">
        <v>0</v>
      </c>
      <c r="BE42" s="49">
        <v>0</v>
      </c>
      <c r="BF42" s="50">
        <f>SUM(AZ42:BE42)</f>
        <v>66929.1</v>
      </c>
      <c r="BG42" s="49">
        <v>0</v>
      </c>
      <c r="BH42" s="49">
        <v>0</v>
      </c>
      <c r="BI42" s="49">
        <v>0</v>
      </c>
      <c r="BJ42" s="49">
        <v>0</v>
      </c>
      <c r="BK42" s="49">
        <v>0</v>
      </c>
      <c r="BL42" s="49">
        <v>0</v>
      </c>
      <c r="BM42" s="49">
        <f>8698.85</f>
        <v>8698.85</v>
      </c>
      <c r="BN42" s="49">
        <v>0</v>
      </c>
      <c r="BO42" s="50">
        <f>SUM(BG42:BN42)</f>
        <v>8698.85</v>
      </c>
      <c r="BP42" s="49">
        <f>8698.85</f>
        <v>8698.85</v>
      </c>
      <c r="BQ42" s="49">
        <v>0</v>
      </c>
      <c r="BR42" s="49">
        <f>66929.1</f>
        <v>66929.1</v>
      </c>
      <c r="BS42" s="50">
        <f>+BF42-BO42+BP42+BQ42-BR42</f>
        <v>0</v>
      </c>
      <c r="BT42" s="45">
        <v>1088718.67</v>
      </c>
      <c r="BU42" s="45">
        <v>30006</v>
      </c>
      <c r="BV42" s="45">
        <v>0</v>
      </c>
      <c r="BW42" s="45">
        <v>0</v>
      </c>
      <c r="BX42" s="4">
        <f>SUM(BT42:BW42)</f>
        <v>1118724.67</v>
      </c>
      <c r="BY42" s="45">
        <f>55126.4</f>
        <v>55126.4</v>
      </c>
      <c r="BZ42" s="45">
        <v>564076.6</v>
      </c>
      <c r="CA42" s="45">
        <v>499521.67</v>
      </c>
      <c r="CB42" s="4">
        <f>SUM(BY42:CA42)</f>
        <v>1118724.67</v>
      </c>
      <c r="CC42" s="4">
        <f>BX42-CB42</f>
        <v>0</v>
      </c>
      <c r="CD42" s="81">
        <f>K42+L42+AV42-AW42</f>
        <v>124326.99</v>
      </c>
      <c r="CE42" s="83">
        <f>CD42+W42-AS42</f>
        <v>124326.99</v>
      </c>
      <c r="CF42" s="83">
        <f>BR42-BP42</f>
        <v>58230.25000000001</v>
      </c>
      <c r="CG42" s="83">
        <f>AU42-AM42-AT42-AS39</f>
        <v>209406.15</v>
      </c>
      <c r="CH42" s="83">
        <f>I42-AG42+AY42+AH42+BQ42</f>
        <v>-11260.949999999999</v>
      </c>
      <c r="CI42" s="44">
        <f>CH42+K42</f>
        <v>-5437.899999999999</v>
      </c>
      <c r="CJ42" s="66">
        <f>IF(CF42=0,"-",(CD42/CF42))</f>
        <v>2.1350928426376323</v>
      </c>
      <c r="CK42" s="66">
        <f>IF(CF42=0,"-",(CE42/CF42))</f>
        <v>2.1350928426376323</v>
      </c>
      <c r="CL42" s="148">
        <f>IF(CG42=0,"-",(CD42/CG42*1))</f>
        <v>0.5937122190537384</v>
      </c>
      <c r="CM42" s="148">
        <f>IF(CE42=0,"-",(CE42/CG42))</f>
        <v>0.5937122190537384</v>
      </c>
      <c r="CN42" s="148">
        <f>IF(CG42=0,"-",(CH42/CG42))</f>
        <v>-0.05377564125981973</v>
      </c>
      <c r="CO42" s="148">
        <f>IF(CG42=0,"-",(CI42/CG42))</f>
        <v>-0.025968196254025962</v>
      </c>
      <c r="CP42" s="148">
        <f>IF(BU42+K42+L42=0,"-",((K42+L42)/(BU42+K42+L42)))</f>
        <v>0.6599356840300896</v>
      </c>
      <c r="CQ42" s="148">
        <f>IF(BU42+K42+L42=0,"-",((K42)/(BU42+K42+L42)))</f>
        <v>0.06599385173327289</v>
      </c>
      <c r="CR42" s="149">
        <f>IF(CE42=0,"-",(CS42/CE42))</f>
        <v>8.313498702091959</v>
      </c>
      <c r="CS42" s="83">
        <f>BT42-BY42</f>
        <v>1033592.2699999999</v>
      </c>
      <c r="CT42" s="87">
        <f>Y42-K42-L42-V42</f>
        <v>88502.36000000003</v>
      </c>
      <c r="CU42" s="87">
        <f>AU42-AR42</f>
        <v>212829.35</v>
      </c>
      <c r="CV42" s="87">
        <f>CU42-CT42</f>
        <v>124326.98999999998</v>
      </c>
      <c r="CW42" s="87">
        <f>-V42+AR42</f>
        <v>0</v>
      </c>
      <c r="CX42" s="87">
        <f>CV42+CW42</f>
        <v>124326.98999999998</v>
      </c>
      <c r="CY42" s="87">
        <f>CX42-K42-L42</f>
        <v>66096.73999999998</v>
      </c>
      <c r="CZ42" s="87">
        <f>BR42-BP42</f>
        <v>58230.25000000001</v>
      </c>
      <c r="DA42" s="87">
        <f>K42+L42</f>
        <v>58230.25</v>
      </c>
      <c r="DB42" s="87">
        <f>-CZ42+DA42+CY42</f>
        <v>66096.73999999996</v>
      </c>
      <c r="DC42" s="87">
        <f>-BP42-DA42</f>
        <v>-66929.1</v>
      </c>
      <c r="DD42" s="87">
        <f>DB42+DC42+BR42</f>
        <v>66096.73999999996</v>
      </c>
      <c r="DE42" s="87">
        <f>Z42+AA42+AB42</f>
        <v>0</v>
      </c>
      <c r="DF42" s="87" t="e">
        <f>CS42/B42</f>
        <v>#DIV/0!</v>
      </c>
      <c r="DG42" s="87" t="e">
        <f>CH42/B42</f>
        <v>#DIV/0!</v>
      </c>
      <c r="DH42" s="87" t="e">
        <f>DE42/B42</f>
        <v>#DIV/0!</v>
      </c>
      <c r="DI42" s="88" t="e">
        <f>CZ42/B42</f>
        <v>#DIV/0!</v>
      </c>
      <c r="DJ42" s="83" t="e">
        <f>DB42/B42</f>
        <v>#DIV/0!</v>
      </c>
      <c r="DK42" s="151">
        <f>CA42-BW42-BU42</f>
        <v>469515.67</v>
      </c>
      <c r="DL42" s="74"/>
      <c r="DM42" s="75"/>
    </row>
    <row r="60" spans="1:115" ht="12.75">
      <c r="A60" s="3" t="s">
        <v>230</v>
      </c>
      <c r="B60" s="69">
        <f>B10+B20+B26</f>
        <v>1419</v>
      </c>
      <c r="C60" s="69">
        <f aca="true" t="shared" si="93" ref="C60:BN60">C10+C20+C26</f>
        <v>4332447</v>
      </c>
      <c r="D60" s="69">
        <f>(D10+D20+D26)/3</f>
        <v>3071.933333333333</v>
      </c>
      <c r="E60" s="69">
        <f>(E10+E20+E26)/3</f>
        <v>85.95333333333332</v>
      </c>
      <c r="F60" s="69">
        <f>(F10+F20+F26)/3</f>
        <v>0</v>
      </c>
      <c r="G60" s="26">
        <f t="shared" si="93"/>
        <v>0</v>
      </c>
      <c r="H60" s="26">
        <f t="shared" si="93"/>
        <v>0</v>
      </c>
      <c r="I60" s="26">
        <f t="shared" si="93"/>
        <v>0</v>
      </c>
      <c r="J60" s="26">
        <f t="shared" si="93"/>
        <v>0</v>
      </c>
      <c r="K60" s="26">
        <f t="shared" si="93"/>
        <v>0</v>
      </c>
      <c r="L60" s="26">
        <f t="shared" si="93"/>
        <v>0</v>
      </c>
      <c r="M60" s="26">
        <f t="shared" si="93"/>
        <v>0</v>
      </c>
      <c r="N60" s="26">
        <f t="shared" si="93"/>
        <v>0</v>
      </c>
      <c r="O60" s="26">
        <f t="shared" si="93"/>
        <v>0</v>
      </c>
      <c r="P60" s="26">
        <f t="shared" si="93"/>
        <v>0</v>
      </c>
      <c r="Q60" s="26">
        <f t="shared" si="93"/>
        <v>0</v>
      </c>
      <c r="R60" s="26">
        <f t="shared" si="93"/>
        <v>0</v>
      </c>
      <c r="S60" s="26">
        <f t="shared" si="93"/>
        <v>0</v>
      </c>
      <c r="T60" s="26">
        <f t="shared" si="93"/>
        <v>0</v>
      </c>
      <c r="U60" s="26">
        <f t="shared" si="93"/>
        <v>0</v>
      </c>
      <c r="V60" s="26">
        <f t="shared" si="93"/>
        <v>0</v>
      </c>
      <c r="W60" s="26">
        <f t="shared" si="93"/>
        <v>0</v>
      </c>
      <c r="X60" s="26">
        <f t="shared" si="93"/>
        <v>0</v>
      </c>
      <c r="Y60" s="26">
        <f t="shared" si="93"/>
        <v>0</v>
      </c>
      <c r="Z60" s="26">
        <f t="shared" si="93"/>
        <v>0</v>
      </c>
      <c r="AA60" s="26">
        <f t="shared" si="93"/>
        <v>0</v>
      </c>
      <c r="AB60" s="26">
        <f t="shared" si="93"/>
        <v>0</v>
      </c>
      <c r="AC60" s="26">
        <f t="shared" si="93"/>
        <v>0</v>
      </c>
      <c r="AD60" s="26">
        <f t="shared" si="93"/>
        <v>0</v>
      </c>
      <c r="AE60" s="26">
        <f t="shared" si="93"/>
        <v>0</v>
      </c>
      <c r="AF60" s="26">
        <f t="shared" si="93"/>
        <v>0</v>
      </c>
      <c r="AG60" s="26">
        <f t="shared" si="93"/>
        <v>0</v>
      </c>
      <c r="AH60" s="26">
        <f t="shared" si="93"/>
        <v>0</v>
      </c>
      <c r="AI60" s="26">
        <f t="shared" si="93"/>
        <v>0</v>
      </c>
      <c r="AJ60" s="26">
        <f t="shared" si="93"/>
        <v>0</v>
      </c>
      <c r="AK60" s="26">
        <f t="shared" si="93"/>
        <v>0</v>
      </c>
      <c r="AL60" s="26">
        <f t="shared" si="93"/>
        <v>0</v>
      </c>
      <c r="AM60" s="26">
        <f t="shared" si="93"/>
        <v>0</v>
      </c>
      <c r="AN60" s="26">
        <f t="shared" si="93"/>
        <v>0</v>
      </c>
      <c r="AO60" s="26">
        <f t="shared" si="93"/>
        <v>0</v>
      </c>
      <c r="AP60" s="26">
        <f t="shared" si="93"/>
        <v>0</v>
      </c>
      <c r="AQ60" s="26">
        <f t="shared" si="93"/>
        <v>0</v>
      </c>
      <c r="AR60" s="26">
        <f t="shared" si="93"/>
        <v>0</v>
      </c>
      <c r="AS60" s="26">
        <f t="shared" si="93"/>
        <v>0</v>
      </c>
      <c r="AT60" s="26">
        <f t="shared" si="93"/>
        <v>0</v>
      </c>
      <c r="AU60" s="26">
        <f t="shared" si="93"/>
        <v>0</v>
      </c>
      <c r="AV60" s="26">
        <f t="shared" si="93"/>
        <v>0</v>
      </c>
      <c r="AW60" s="26">
        <f t="shared" si="93"/>
        <v>0</v>
      </c>
      <c r="AX60" s="26">
        <f t="shared" si="93"/>
        <v>0</v>
      </c>
      <c r="AY60" s="26">
        <f t="shared" si="93"/>
        <v>0</v>
      </c>
      <c r="AZ60" s="26">
        <f t="shared" si="93"/>
        <v>0</v>
      </c>
      <c r="BA60" s="26">
        <f t="shared" si="93"/>
        <v>0</v>
      </c>
      <c r="BB60" s="26">
        <f t="shared" si="93"/>
        <v>0</v>
      </c>
      <c r="BC60" s="26">
        <f t="shared" si="93"/>
        <v>0</v>
      </c>
      <c r="BD60" s="26">
        <f t="shared" si="93"/>
        <v>0</v>
      </c>
      <c r="BE60" s="26">
        <f t="shared" si="93"/>
        <v>0</v>
      </c>
      <c r="BF60" s="26">
        <f t="shared" si="93"/>
        <v>0</v>
      </c>
      <c r="BG60" s="26">
        <f t="shared" si="93"/>
        <v>0</v>
      </c>
      <c r="BH60" s="26">
        <f t="shared" si="93"/>
        <v>0</v>
      </c>
      <c r="BI60" s="26">
        <f t="shared" si="93"/>
        <v>0</v>
      </c>
      <c r="BJ60" s="26">
        <f t="shared" si="93"/>
        <v>0</v>
      </c>
      <c r="BK60" s="26">
        <f t="shared" si="93"/>
        <v>0</v>
      </c>
      <c r="BL60" s="26">
        <f t="shared" si="93"/>
        <v>0</v>
      </c>
      <c r="BM60" s="26">
        <f t="shared" si="93"/>
        <v>0</v>
      </c>
      <c r="BN60" s="26">
        <f t="shared" si="93"/>
        <v>0</v>
      </c>
      <c r="BO60" s="26">
        <f aca="true" t="shared" si="94" ref="BO60:CI60">BO10+BO20+BO26</f>
        <v>0</v>
      </c>
      <c r="BP60" s="26">
        <f t="shared" si="94"/>
        <v>0</v>
      </c>
      <c r="BQ60" s="26">
        <f t="shared" si="94"/>
        <v>0</v>
      </c>
      <c r="BR60" s="26">
        <f t="shared" si="94"/>
        <v>0</v>
      </c>
      <c r="BS60" s="26">
        <f t="shared" si="94"/>
        <v>0</v>
      </c>
      <c r="BT60" s="26">
        <f t="shared" si="94"/>
        <v>0</v>
      </c>
      <c r="BU60" s="26">
        <f t="shared" si="94"/>
        <v>0</v>
      </c>
      <c r="BV60" s="26">
        <f t="shared" si="94"/>
        <v>0</v>
      </c>
      <c r="BW60" s="26">
        <f t="shared" si="94"/>
        <v>0</v>
      </c>
      <c r="BX60" s="26">
        <f t="shared" si="94"/>
        <v>0</v>
      </c>
      <c r="BY60" s="26">
        <f t="shared" si="94"/>
        <v>0</v>
      </c>
      <c r="BZ60" s="26">
        <f t="shared" si="94"/>
        <v>0</v>
      </c>
      <c r="CA60" s="26">
        <f t="shared" si="94"/>
        <v>0</v>
      </c>
      <c r="CB60" s="26">
        <f t="shared" si="94"/>
        <v>0</v>
      </c>
      <c r="CC60" s="26">
        <f t="shared" si="94"/>
        <v>0</v>
      </c>
      <c r="CD60" s="26">
        <f t="shared" si="94"/>
        <v>0</v>
      </c>
      <c r="CE60" s="26">
        <f t="shared" si="94"/>
        <v>0</v>
      </c>
      <c r="CF60" s="26">
        <f t="shared" si="94"/>
        <v>0</v>
      </c>
      <c r="CG60" s="26">
        <f t="shared" si="94"/>
        <v>0</v>
      </c>
      <c r="CH60" s="26">
        <f t="shared" si="94"/>
        <v>0</v>
      </c>
      <c r="CI60" s="26">
        <f t="shared" si="94"/>
        <v>0</v>
      </c>
      <c r="CJ60" s="157" t="e">
        <f aca="true" t="shared" si="95" ref="CJ60:CJ65">CD60/CF60</f>
        <v>#DIV/0!</v>
      </c>
      <c r="CK60" s="157" t="e">
        <f aca="true" t="shared" si="96" ref="CK60:CK65">CE60/CF60</f>
        <v>#DIV/0!</v>
      </c>
      <c r="CL60" s="157" t="e">
        <f aca="true" t="shared" si="97" ref="CL60:CL65">CD60/CG60*1</f>
        <v>#DIV/0!</v>
      </c>
      <c r="CM60" s="157" t="e">
        <f aca="true" t="shared" si="98" ref="CM60:CM65">CE60/CG60</f>
        <v>#DIV/0!</v>
      </c>
      <c r="CN60" s="157" t="e">
        <f aca="true" t="shared" si="99" ref="CN60:CN65">CH60/CG60</f>
        <v>#DIV/0!</v>
      </c>
      <c r="CO60" s="157" t="e">
        <f aca="true" t="shared" si="100" ref="CO60:CO65">CI60/CG60</f>
        <v>#DIV/0!</v>
      </c>
      <c r="CP60" s="157" t="e">
        <f aca="true" t="shared" si="101" ref="CP60:CP65">(K60+L60)/(BU60+K60+L60)</f>
        <v>#DIV/0!</v>
      </c>
      <c r="CQ60" s="157" t="e">
        <f aca="true" t="shared" si="102" ref="CQ60:CQ65">(K60)/(BU60+K60+L60)</f>
        <v>#DIV/0!</v>
      </c>
      <c r="CR60" s="26" t="e">
        <f aca="true" t="shared" si="103" ref="CR60:CR65">CS60/CE60</f>
        <v>#DIV/0!</v>
      </c>
      <c r="CS60" s="26">
        <f aca="true" t="shared" si="104" ref="CS60:CS65">BT60-BY60</f>
        <v>0</v>
      </c>
      <c r="CT60" s="26">
        <f aca="true" t="shared" si="105" ref="CT60:CT65">Y60-K60-L60-V60</f>
        <v>0</v>
      </c>
      <c r="CU60" s="26">
        <f aca="true" t="shared" si="106" ref="CU60:CU65">AU60-AR60</f>
        <v>0</v>
      </c>
      <c r="CV60" s="26">
        <f aca="true" t="shared" si="107" ref="CV60:CV65">CU60-CT60</f>
        <v>0</v>
      </c>
      <c r="CW60" s="26">
        <f aca="true" t="shared" si="108" ref="CW60:CW65">-V60+AR60</f>
        <v>0</v>
      </c>
      <c r="CX60" s="26">
        <f aca="true" t="shared" si="109" ref="CX60:CX65">CV60+CW60</f>
        <v>0</v>
      </c>
      <c r="CY60" s="26">
        <f aca="true" t="shared" si="110" ref="CY60:CY65">CX60-K60-L60</f>
        <v>0</v>
      </c>
      <c r="CZ60" s="26">
        <f aca="true" t="shared" si="111" ref="CZ60:CZ65">BR60-BP60</f>
        <v>0</v>
      </c>
      <c r="DA60" s="26">
        <f aca="true" t="shared" si="112" ref="DA60:DA65">K60+L60</f>
        <v>0</v>
      </c>
      <c r="DB60" s="26">
        <f aca="true" t="shared" si="113" ref="DB60:DB65">-CZ60+DA60+CY60</f>
        <v>0</v>
      </c>
      <c r="DC60" s="26">
        <f aca="true" t="shared" si="114" ref="DC60:DC65">-BP60-DA60</f>
        <v>0</v>
      </c>
      <c r="DD60" s="26">
        <f aca="true" t="shared" si="115" ref="DD60:DD65">DB60+DC60+BR60</f>
        <v>0</v>
      </c>
      <c r="DE60" s="26">
        <f aca="true" t="shared" si="116" ref="DE60:DE65">Z60+AA60+AB60</f>
        <v>0</v>
      </c>
      <c r="DF60" s="26">
        <f aca="true" t="shared" si="117" ref="DF60:DF65">CS60/B60</f>
        <v>0</v>
      </c>
      <c r="DG60" s="26">
        <f aca="true" t="shared" si="118" ref="DG60:DG65">CH60/B60</f>
        <v>0</v>
      </c>
      <c r="DH60" s="26">
        <f aca="true" t="shared" si="119" ref="DH60:DH65">DE60/B60</f>
        <v>0</v>
      </c>
      <c r="DI60" s="26">
        <f aca="true" t="shared" si="120" ref="DI60:DI65">CZ60/B60</f>
        <v>0</v>
      </c>
      <c r="DJ60" s="26">
        <f aca="true" t="shared" si="121" ref="DJ60:DJ65">DB60/B60</f>
        <v>0</v>
      </c>
      <c r="DK60" s="26">
        <f aca="true" t="shared" si="122" ref="DK60:DK65">CA60-BW60-BU60</f>
        <v>0</v>
      </c>
    </row>
    <row r="61" spans="1:115" ht="12.75">
      <c r="A61" s="3" t="s">
        <v>231</v>
      </c>
      <c r="B61" s="69">
        <f>B4+B19+B21+B24+B25</f>
        <v>14473</v>
      </c>
      <c r="C61" s="69">
        <f aca="true" t="shared" si="123" ref="C61:BN61">C4+C19+C21+C24+C25</f>
        <v>52814562</v>
      </c>
      <c r="D61" s="69">
        <f>(D4+D19+D21+D24+D25)/5</f>
        <v>3521.642</v>
      </c>
      <c r="E61" s="69">
        <f>(E4+E19+E21+E24+E25)/5</f>
        <v>98.53600000000002</v>
      </c>
      <c r="F61" s="69">
        <f>(F4+F19+F21+F24+F25)/5</f>
        <v>0</v>
      </c>
      <c r="G61" s="26">
        <f t="shared" si="123"/>
        <v>810580.85</v>
      </c>
      <c r="H61" s="26">
        <f t="shared" si="123"/>
        <v>842379.75</v>
      </c>
      <c r="I61" s="26">
        <f t="shared" si="123"/>
        <v>57067.600000000006</v>
      </c>
      <c r="J61" s="26">
        <f t="shared" si="123"/>
        <v>189762.8</v>
      </c>
      <c r="K61" s="26">
        <f t="shared" si="123"/>
        <v>216292.3</v>
      </c>
      <c r="L61" s="26">
        <f t="shared" si="123"/>
        <v>0</v>
      </c>
      <c r="M61" s="26">
        <f t="shared" si="123"/>
        <v>216292.3</v>
      </c>
      <c r="N61" s="26">
        <f t="shared" si="123"/>
        <v>0</v>
      </c>
      <c r="O61" s="26">
        <f t="shared" si="123"/>
        <v>35000</v>
      </c>
      <c r="P61" s="26">
        <f t="shared" si="123"/>
        <v>206429.45</v>
      </c>
      <c r="Q61" s="26">
        <f t="shared" si="123"/>
        <v>539.65</v>
      </c>
      <c r="R61" s="26">
        <f t="shared" si="123"/>
        <v>15000</v>
      </c>
      <c r="S61" s="26">
        <f t="shared" si="123"/>
        <v>9375</v>
      </c>
      <c r="T61" s="26">
        <f t="shared" si="123"/>
        <v>0</v>
      </c>
      <c r="U61" s="26">
        <f t="shared" si="123"/>
        <v>0</v>
      </c>
      <c r="V61" s="26">
        <f t="shared" si="123"/>
        <v>0</v>
      </c>
      <c r="W61" s="26">
        <f t="shared" si="123"/>
        <v>24375</v>
      </c>
      <c r="X61" s="26">
        <f t="shared" si="123"/>
        <v>221509.5</v>
      </c>
      <c r="Y61" s="26">
        <f t="shared" si="123"/>
        <v>2603936.9</v>
      </c>
      <c r="Z61" s="26">
        <f t="shared" si="123"/>
        <v>0</v>
      </c>
      <c r="AA61" s="26">
        <f t="shared" si="123"/>
        <v>0</v>
      </c>
      <c r="AB61" s="26">
        <f t="shared" si="123"/>
        <v>0</v>
      </c>
      <c r="AC61" s="26">
        <f t="shared" si="123"/>
        <v>0</v>
      </c>
      <c r="AD61" s="26">
        <f t="shared" si="123"/>
        <v>0</v>
      </c>
      <c r="AE61" s="26">
        <f t="shared" si="123"/>
        <v>0</v>
      </c>
      <c r="AF61" s="26">
        <f t="shared" si="123"/>
        <v>27854.3</v>
      </c>
      <c r="AG61" s="26">
        <f t="shared" si="123"/>
        <v>1051513.8499999999</v>
      </c>
      <c r="AH61" s="26">
        <f t="shared" si="123"/>
        <v>231685.65</v>
      </c>
      <c r="AI61" s="26">
        <f t="shared" si="123"/>
        <v>333137.05</v>
      </c>
      <c r="AJ61" s="26">
        <f t="shared" si="123"/>
        <v>0</v>
      </c>
      <c r="AK61" s="26">
        <f t="shared" si="123"/>
        <v>0</v>
      </c>
      <c r="AL61" s="26">
        <f t="shared" si="123"/>
        <v>365058</v>
      </c>
      <c r="AM61" s="26">
        <f t="shared" si="123"/>
        <v>542</v>
      </c>
      <c r="AN61" s="26">
        <f t="shared" si="123"/>
        <v>0</v>
      </c>
      <c r="AO61" s="26">
        <f t="shared" si="123"/>
        <v>62110</v>
      </c>
      <c r="AP61" s="26">
        <f t="shared" si="123"/>
        <v>0</v>
      </c>
      <c r="AQ61" s="26">
        <f t="shared" si="123"/>
        <v>0</v>
      </c>
      <c r="AR61" s="26">
        <f t="shared" si="123"/>
        <v>0</v>
      </c>
      <c r="AS61" s="26">
        <f t="shared" si="123"/>
        <v>62110</v>
      </c>
      <c r="AT61" s="26">
        <f t="shared" si="123"/>
        <v>221509.5</v>
      </c>
      <c r="AU61" s="26">
        <f t="shared" si="123"/>
        <v>2061724.6999999997</v>
      </c>
      <c r="AV61" s="26">
        <f t="shared" si="123"/>
        <v>155782.75</v>
      </c>
      <c r="AW61" s="26">
        <f t="shared" si="123"/>
        <v>697994.95</v>
      </c>
      <c r="AX61" s="26">
        <f t="shared" si="123"/>
        <v>1.1641532182693481E-10</v>
      </c>
      <c r="AY61" s="26">
        <f t="shared" si="123"/>
        <v>192812.5</v>
      </c>
      <c r="AZ61" s="26">
        <f t="shared" si="123"/>
        <v>615839.6499999999</v>
      </c>
      <c r="BA61" s="26">
        <f t="shared" si="123"/>
        <v>0</v>
      </c>
      <c r="BB61" s="26">
        <f t="shared" si="123"/>
        <v>0</v>
      </c>
      <c r="BC61" s="26">
        <f t="shared" si="123"/>
        <v>0</v>
      </c>
      <c r="BD61" s="26">
        <f t="shared" si="123"/>
        <v>0</v>
      </c>
      <c r="BE61" s="26">
        <f t="shared" si="123"/>
        <v>2059.45</v>
      </c>
      <c r="BF61" s="26">
        <f t="shared" si="123"/>
        <v>617899.1</v>
      </c>
      <c r="BG61" s="26">
        <f t="shared" si="123"/>
        <v>0</v>
      </c>
      <c r="BH61" s="26">
        <f t="shared" si="123"/>
        <v>0</v>
      </c>
      <c r="BI61" s="26">
        <f t="shared" si="123"/>
        <v>0</v>
      </c>
      <c r="BJ61" s="26">
        <f t="shared" si="123"/>
        <v>0</v>
      </c>
      <c r="BK61" s="26">
        <f t="shared" si="123"/>
        <v>0</v>
      </c>
      <c r="BL61" s="26">
        <f t="shared" si="123"/>
        <v>47839.9</v>
      </c>
      <c r="BM61" s="26">
        <f t="shared" si="123"/>
        <v>48015</v>
      </c>
      <c r="BN61" s="26">
        <f t="shared" si="123"/>
        <v>0</v>
      </c>
      <c r="BO61" s="26">
        <f aca="true" t="shared" si="124" ref="BO61:CI61">BO4+BO19+BO21+BO24+BO25</f>
        <v>95854.9</v>
      </c>
      <c r="BP61" s="26">
        <f t="shared" si="124"/>
        <v>95854.9</v>
      </c>
      <c r="BQ61" s="26">
        <f t="shared" si="124"/>
        <v>0</v>
      </c>
      <c r="BR61" s="26">
        <f t="shared" si="124"/>
        <v>617899.1</v>
      </c>
      <c r="BS61" s="26">
        <f t="shared" si="124"/>
        <v>0</v>
      </c>
      <c r="BT61" s="26">
        <f t="shared" si="124"/>
        <v>15467564.63</v>
      </c>
      <c r="BU61" s="26">
        <f t="shared" si="124"/>
        <v>1808961.55</v>
      </c>
      <c r="BV61" s="26">
        <f t="shared" si="124"/>
        <v>247566.3</v>
      </c>
      <c r="BW61" s="26">
        <f t="shared" si="124"/>
        <v>0</v>
      </c>
      <c r="BX61" s="26">
        <f t="shared" si="124"/>
        <v>17524092.48</v>
      </c>
      <c r="BY61" s="26">
        <f t="shared" si="124"/>
        <v>2313609.65</v>
      </c>
      <c r="BZ61" s="26">
        <f t="shared" si="124"/>
        <v>1596838.05</v>
      </c>
      <c r="CA61" s="26">
        <f t="shared" si="124"/>
        <v>13613644.779999997</v>
      </c>
      <c r="CB61" s="26">
        <f t="shared" si="124"/>
        <v>17524092.48</v>
      </c>
      <c r="CC61" s="26">
        <f t="shared" si="124"/>
        <v>0</v>
      </c>
      <c r="CD61" s="26">
        <f t="shared" si="124"/>
        <v>-325919.9</v>
      </c>
      <c r="CE61" s="26">
        <f t="shared" si="124"/>
        <v>-363654.9</v>
      </c>
      <c r="CF61" s="26">
        <f t="shared" si="124"/>
        <v>522044.2</v>
      </c>
      <c r="CG61" s="26">
        <f t="shared" si="124"/>
        <v>1777563.1999999997</v>
      </c>
      <c r="CH61" s="26">
        <f t="shared" si="124"/>
        <v>-569948.1</v>
      </c>
      <c r="CI61" s="26">
        <f t="shared" si="124"/>
        <v>-353655.80000000005</v>
      </c>
      <c r="CJ61" s="157">
        <f t="shared" si="95"/>
        <v>-0.6243147610872796</v>
      </c>
      <c r="CK61" s="157">
        <f t="shared" si="96"/>
        <v>-0.6965979125905432</v>
      </c>
      <c r="CL61" s="157">
        <f t="shared" si="97"/>
        <v>-0.18335207434537354</v>
      </c>
      <c r="CM61" s="157">
        <f t="shared" si="98"/>
        <v>-0.20458057412529698</v>
      </c>
      <c r="CN61" s="157">
        <f t="shared" si="99"/>
        <v>-0.320634506834975</v>
      </c>
      <c r="CO61" s="157">
        <f t="shared" si="100"/>
        <v>-0.1989554014169511</v>
      </c>
      <c r="CP61" s="157">
        <f t="shared" si="101"/>
        <v>0.10679762440644168</v>
      </c>
      <c r="CQ61" s="157">
        <f t="shared" si="102"/>
        <v>0.10679762440644168</v>
      </c>
      <c r="CR61" s="26">
        <f t="shared" si="103"/>
        <v>-36.1715323511384</v>
      </c>
      <c r="CS61" s="26">
        <f t="shared" si="104"/>
        <v>13153954.98</v>
      </c>
      <c r="CT61" s="26">
        <f t="shared" si="105"/>
        <v>2387644.6</v>
      </c>
      <c r="CU61" s="26">
        <f t="shared" si="106"/>
        <v>2061724.6999999997</v>
      </c>
      <c r="CV61" s="26">
        <f t="shared" si="107"/>
        <v>-325919.9000000004</v>
      </c>
      <c r="CW61" s="26">
        <f t="shared" si="108"/>
        <v>0</v>
      </c>
      <c r="CX61" s="26">
        <f t="shared" si="109"/>
        <v>-325919.9000000004</v>
      </c>
      <c r="CY61" s="26">
        <f t="shared" si="110"/>
        <v>-542212.2000000004</v>
      </c>
      <c r="CZ61" s="26">
        <f t="shared" si="111"/>
        <v>522044.19999999995</v>
      </c>
      <c r="DA61" s="26">
        <f t="shared" si="112"/>
        <v>216292.3</v>
      </c>
      <c r="DB61" s="26">
        <f t="shared" si="113"/>
        <v>-847964.1000000003</v>
      </c>
      <c r="DC61" s="26">
        <f t="shared" si="114"/>
        <v>-312147.19999999995</v>
      </c>
      <c r="DD61" s="26">
        <f t="shared" si="115"/>
        <v>-542212.2000000003</v>
      </c>
      <c r="DE61" s="26">
        <f t="shared" si="116"/>
        <v>0</v>
      </c>
      <c r="DF61" s="26">
        <f t="shared" si="117"/>
        <v>908.8616720790437</v>
      </c>
      <c r="DG61" s="26">
        <f t="shared" si="118"/>
        <v>-39.38009396807849</v>
      </c>
      <c r="DH61" s="26">
        <f t="shared" si="119"/>
        <v>0</v>
      </c>
      <c r="DI61" s="26">
        <f t="shared" si="120"/>
        <v>36.07021350100186</v>
      </c>
      <c r="DJ61" s="26">
        <f t="shared" si="121"/>
        <v>-58.589380225247034</v>
      </c>
      <c r="DK61" s="26">
        <f t="shared" si="122"/>
        <v>11804683.229999997</v>
      </c>
    </row>
    <row r="62" spans="1:115" ht="12.75">
      <c r="A62" s="3" t="s">
        <v>232</v>
      </c>
      <c r="B62" s="69">
        <f>B9+B11+B22+B27</f>
        <v>11838</v>
      </c>
      <c r="C62" s="69">
        <f aca="true" t="shared" si="125" ref="C62:BN62">C9+C11+C22+C27</f>
        <v>46223234</v>
      </c>
      <c r="D62" s="69">
        <f>(D9+D11+D22+D27)/4</f>
        <v>3638.7675</v>
      </c>
      <c r="E62" s="69">
        <f>(E9+E11+E22+E27)/4</f>
        <v>101.8125</v>
      </c>
      <c r="F62" s="69">
        <f>(F9+F11+F22+F27)/4</f>
        <v>0</v>
      </c>
      <c r="G62" s="26">
        <f t="shared" si="125"/>
        <v>0</v>
      </c>
      <c r="H62" s="26">
        <f t="shared" si="125"/>
        <v>0</v>
      </c>
      <c r="I62" s="26">
        <f t="shared" si="125"/>
        <v>0</v>
      </c>
      <c r="J62" s="26">
        <f t="shared" si="125"/>
        <v>0</v>
      </c>
      <c r="K62" s="26">
        <f t="shared" si="125"/>
        <v>0</v>
      </c>
      <c r="L62" s="26">
        <f t="shared" si="125"/>
        <v>0</v>
      </c>
      <c r="M62" s="26">
        <f t="shared" si="125"/>
        <v>0</v>
      </c>
      <c r="N62" s="26">
        <f t="shared" si="125"/>
        <v>0</v>
      </c>
      <c r="O62" s="26">
        <f t="shared" si="125"/>
        <v>0</v>
      </c>
      <c r="P62" s="26">
        <f t="shared" si="125"/>
        <v>0</v>
      </c>
      <c r="Q62" s="26">
        <f t="shared" si="125"/>
        <v>0</v>
      </c>
      <c r="R62" s="26">
        <f t="shared" si="125"/>
        <v>0</v>
      </c>
      <c r="S62" s="26">
        <f t="shared" si="125"/>
        <v>0</v>
      </c>
      <c r="T62" s="26">
        <f t="shared" si="125"/>
        <v>0</v>
      </c>
      <c r="U62" s="26">
        <f t="shared" si="125"/>
        <v>0</v>
      </c>
      <c r="V62" s="26">
        <f t="shared" si="125"/>
        <v>0</v>
      </c>
      <c r="W62" s="26">
        <f t="shared" si="125"/>
        <v>0</v>
      </c>
      <c r="X62" s="26">
        <f t="shared" si="125"/>
        <v>0</v>
      </c>
      <c r="Y62" s="26">
        <f t="shared" si="125"/>
        <v>0</v>
      </c>
      <c r="Z62" s="26">
        <f t="shared" si="125"/>
        <v>0</v>
      </c>
      <c r="AA62" s="26">
        <f t="shared" si="125"/>
        <v>0</v>
      </c>
      <c r="AB62" s="26">
        <f t="shared" si="125"/>
        <v>0</v>
      </c>
      <c r="AC62" s="26">
        <f t="shared" si="125"/>
        <v>0</v>
      </c>
      <c r="AD62" s="26">
        <f t="shared" si="125"/>
        <v>0</v>
      </c>
      <c r="AE62" s="26">
        <f t="shared" si="125"/>
        <v>0</v>
      </c>
      <c r="AF62" s="26">
        <f t="shared" si="125"/>
        <v>0</v>
      </c>
      <c r="AG62" s="26">
        <f t="shared" si="125"/>
        <v>0</v>
      </c>
      <c r="AH62" s="26">
        <f t="shared" si="125"/>
        <v>0</v>
      </c>
      <c r="AI62" s="26">
        <f t="shared" si="125"/>
        <v>0</v>
      </c>
      <c r="AJ62" s="26">
        <f t="shared" si="125"/>
        <v>0</v>
      </c>
      <c r="AK62" s="26">
        <f t="shared" si="125"/>
        <v>0</v>
      </c>
      <c r="AL62" s="26">
        <f t="shared" si="125"/>
        <v>0</v>
      </c>
      <c r="AM62" s="26">
        <f t="shared" si="125"/>
        <v>0</v>
      </c>
      <c r="AN62" s="26">
        <f t="shared" si="125"/>
        <v>0</v>
      </c>
      <c r="AO62" s="26">
        <f t="shared" si="125"/>
        <v>0</v>
      </c>
      <c r="AP62" s="26">
        <f t="shared" si="125"/>
        <v>0</v>
      </c>
      <c r="AQ62" s="26">
        <f t="shared" si="125"/>
        <v>0</v>
      </c>
      <c r="AR62" s="26">
        <f t="shared" si="125"/>
        <v>0</v>
      </c>
      <c r="AS62" s="26">
        <f t="shared" si="125"/>
        <v>0</v>
      </c>
      <c r="AT62" s="26">
        <f t="shared" si="125"/>
        <v>0</v>
      </c>
      <c r="AU62" s="26">
        <f t="shared" si="125"/>
        <v>0</v>
      </c>
      <c r="AV62" s="26">
        <f t="shared" si="125"/>
        <v>0</v>
      </c>
      <c r="AW62" s="26">
        <f t="shared" si="125"/>
        <v>0</v>
      </c>
      <c r="AX62" s="26">
        <f t="shared" si="125"/>
        <v>0</v>
      </c>
      <c r="AY62" s="26">
        <f t="shared" si="125"/>
        <v>0</v>
      </c>
      <c r="AZ62" s="26">
        <f t="shared" si="125"/>
        <v>0</v>
      </c>
      <c r="BA62" s="26">
        <f t="shared" si="125"/>
        <v>0</v>
      </c>
      <c r="BB62" s="26">
        <f t="shared" si="125"/>
        <v>0</v>
      </c>
      <c r="BC62" s="26">
        <f t="shared" si="125"/>
        <v>0</v>
      </c>
      <c r="BD62" s="26">
        <f t="shared" si="125"/>
        <v>0</v>
      </c>
      <c r="BE62" s="26">
        <f t="shared" si="125"/>
        <v>0</v>
      </c>
      <c r="BF62" s="26">
        <f t="shared" si="125"/>
        <v>0</v>
      </c>
      <c r="BG62" s="26">
        <f t="shared" si="125"/>
        <v>0</v>
      </c>
      <c r="BH62" s="26">
        <f t="shared" si="125"/>
        <v>0</v>
      </c>
      <c r="BI62" s="26">
        <f t="shared" si="125"/>
        <v>0</v>
      </c>
      <c r="BJ62" s="26">
        <f t="shared" si="125"/>
        <v>0</v>
      </c>
      <c r="BK62" s="26">
        <f t="shared" si="125"/>
        <v>0</v>
      </c>
      <c r="BL62" s="26">
        <f t="shared" si="125"/>
        <v>0</v>
      </c>
      <c r="BM62" s="26">
        <f t="shared" si="125"/>
        <v>0</v>
      </c>
      <c r="BN62" s="26">
        <f t="shared" si="125"/>
        <v>0</v>
      </c>
      <c r="BO62" s="26">
        <f aca="true" t="shared" si="126" ref="BO62:CI62">BO9+BO11+BO22+BO27</f>
        <v>0</v>
      </c>
      <c r="BP62" s="26">
        <f t="shared" si="126"/>
        <v>0</v>
      </c>
      <c r="BQ62" s="26">
        <f t="shared" si="126"/>
        <v>0</v>
      </c>
      <c r="BR62" s="26">
        <f t="shared" si="126"/>
        <v>0</v>
      </c>
      <c r="BS62" s="26">
        <f t="shared" si="126"/>
        <v>0</v>
      </c>
      <c r="BT62" s="26">
        <f t="shared" si="126"/>
        <v>0</v>
      </c>
      <c r="BU62" s="26">
        <f t="shared" si="126"/>
        <v>0</v>
      </c>
      <c r="BV62" s="26">
        <f t="shared" si="126"/>
        <v>0</v>
      </c>
      <c r="BW62" s="26">
        <f t="shared" si="126"/>
        <v>0</v>
      </c>
      <c r="BX62" s="26">
        <f t="shared" si="126"/>
        <v>0</v>
      </c>
      <c r="BY62" s="26">
        <f t="shared" si="126"/>
        <v>0</v>
      </c>
      <c r="BZ62" s="26">
        <f t="shared" si="126"/>
        <v>0</v>
      </c>
      <c r="CA62" s="26">
        <f t="shared" si="126"/>
        <v>0</v>
      </c>
      <c r="CB62" s="26">
        <f t="shared" si="126"/>
        <v>0</v>
      </c>
      <c r="CC62" s="26">
        <f t="shared" si="126"/>
        <v>0</v>
      </c>
      <c r="CD62" s="26">
        <f t="shared" si="126"/>
        <v>0</v>
      </c>
      <c r="CE62" s="26">
        <f t="shared" si="126"/>
        <v>0</v>
      </c>
      <c r="CF62" s="26">
        <f t="shared" si="126"/>
        <v>0</v>
      </c>
      <c r="CG62" s="26">
        <f t="shared" si="126"/>
        <v>0</v>
      </c>
      <c r="CH62" s="26">
        <f t="shared" si="126"/>
        <v>0</v>
      </c>
      <c r="CI62" s="26">
        <f t="shared" si="126"/>
        <v>0</v>
      </c>
      <c r="CJ62" s="157" t="e">
        <f t="shared" si="95"/>
        <v>#DIV/0!</v>
      </c>
      <c r="CK62" s="157" t="e">
        <f t="shared" si="96"/>
        <v>#DIV/0!</v>
      </c>
      <c r="CL62" s="157" t="e">
        <f t="shared" si="97"/>
        <v>#DIV/0!</v>
      </c>
      <c r="CM62" s="157" t="e">
        <f t="shared" si="98"/>
        <v>#DIV/0!</v>
      </c>
      <c r="CN62" s="157" t="e">
        <f t="shared" si="99"/>
        <v>#DIV/0!</v>
      </c>
      <c r="CO62" s="157" t="e">
        <f t="shared" si="100"/>
        <v>#DIV/0!</v>
      </c>
      <c r="CP62" s="157" t="e">
        <f t="shared" si="101"/>
        <v>#DIV/0!</v>
      </c>
      <c r="CQ62" s="157" t="e">
        <f t="shared" si="102"/>
        <v>#DIV/0!</v>
      </c>
      <c r="CR62" s="26" t="e">
        <f t="shared" si="103"/>
        <v>#DIV/0!</v>
      </c>
      <c r="CS62" s="26">
        <f t="shared" si="104"/>
        <v>0</v>
      </c>
      <c r="CT62" s="26">
        <f t="shared" si="105"/>
        <v>0</v>
      </c>
      <c r="CU62" s="26">
        <f t="shared" si="106"/>
        <v>0</v>
      </c>
      <c r="CV62" s="26">
        <f t="shared" si="107"/>
        <v>0</v>
      </c>
      <c r="CW62" s="26">
        <f t="shared" si="108"/>
        <v>0</v>
      </c>
      <c r="CX62" s="26">
        <f t="shared" si="109"/>
        <v>0</v>
      </c>
      <c r="CY62" s="26">
        <f t="shared" si="110"/>
        <v>0</v>
      </c>
      <c r="CZ62" s="26">
        <f t="shared" si="111"/>
        <v>0</v>
      </c>
      <c r="DA62" s="26">
        <f t="shared" si="112"/>
        <v>0</v>
      </c>
      <c r="DB62" s="26">
        <f t="shared" si="113"/>
        <v>0</v>
      </c>
      <c r="DC62" s="26">
        <f t="shared" si="114"/>
        <v>0</v>
      </c>
      <c r="DD62" s="26">
        <f t="shared" si="115"/>
        <v>0</v>
      </c>
      <c r="DE62" s="26">
        <f t="shared" si="116"/>
        <v>0</v>
      </c>
      <c r="DF62" s="26">
        <f t="shared" si="117"/>
        <v>0</v>
      </c>
      <c r="DG62" s="26">
        <f t="shared" si="118"/>
        <v>0</v>
      </c>
      <c r="DH62" s="26">
        <f t="shared" si="119"/>
        <v>0</v>
      </c>
      <c r="DI62" s="26">
        <f t="shared" si="120"/>
        <v>0</v>
      </c>
      <c r="DJ62" s="26">
        <f t="shared" si="121"/>
        <v>0</v>
      </c>
      <c r="DK62" s="26">
        <f t="shared" si="122"/>
        <v>0</v>
      </c>
    </row>
    <row r="63" spans="1:115" ht="12.75">
      <c r="A63" s="3" t="s">
        <v>233</v>
      </c>
      <c r="B63" s="69">
        <f>B7+B8+B17</f>
        <v>1759</v>
      </c>
      <c r="C63" s="69">
        <f aca="true" t="shared" si="127" ref="C63:BN63">C7+C8+C17</f>
        <v>4460864</v>
      </c>
      <c r="D63" s="69">
        <f>(D7+D8+D17)/3</f>
        <v>2609.6766666666667</v>
      </c>
      <c r="E63" s="69">
        <f>(E7+E8+E17)/3</f>
        <v>73.01666666666667</v>
      </c>
      <c r="F63" s="69">
        <f>(F7+F8+F17)/3</f>
        <v>0</v>
      </c>
      <c r="G63" s="26">
        <f t="shared" si="127"/>
        <v>0</v>
      </c>
      <c r="H63" s="26">
        <f t="shared" si="127"/>
        <v>0</v>
      </c>
      <c r="I63" s="26">
        <f t="shared" si="127"/>
        <v>0</v>
      </c>
      <c r="J63" s="26">
        <f t="shared" si="127"/>
        <v>0</v>
      </c>
      <c r="K63" s="26">
        <f t="shared" si="127"/>
        <v>0</v>
      </c>
      <c r="L63" s="26">
        <f t="shared" si="127"/>
        <v>0</v>
      </c>
      <c r="M63" s="26">
        <f t="shared" si="127"/>
        <v>0</v>
      </c>
      <c r="N63" s="26">
        <f t="shared" si="127"/>
        <v>0</v>
      </c>
      <c r="O63" s="26">
        <f t="shared" si="127"/>
        <v>0</v>
      </c>
      <c r="P63" s="26">
        <f t="shared" si="127"/>
        <v>0</v>
      </c>
      <c r="Q63" s="26">
        <f t="shared" si="127"/>
        <v>0</v>
      </c>
      <c r="R63" s="26">
        <f t="shared" si="127"/>
        <v>0</v>
      </c>
      <c r="S63" s="26">
        <f t="shared" si="127"/>
        <v>0</v>
      </c>
      <c r="T63" s="26">
        <f t="shared" si="127"/>
        <v>0</v>
      </c>
      <c r="U63" s="26">
        <f t="shared" si="127"/>
        <v>0</v>
      </c>
      <c r="V63" s="26">
        <f t="shared" si="127"/>
        <v>0</v>
      </c>
      <c r="W63" s="26">
        <f t="shared" si="127"/>
        <v>0</v>
      </c>
      <c r="X63" s="26">
        <f t="shared" si="127"/>
        <v>0</v>
      </c>
      <c r="Y63" s="26">
        <f t="shared" si="127"/>
        <v>0</v>
      </c>
      <c r="Z63" s="26">
        <f t="shared" si="127"/>
        <v>0</v>
      </c>
      <c r="AA63" s="26">
        <f t="shared" si="127"/>
        <v>0</v>
      </c>
      <c r="AB63" s="26">
        <f t="shared" si="127"/>
        <v>0</v>
      </c>
      <c r="AC63" s="26">
        <f t="shared" si="127"/>
        <v>0</v>
      </c>
      <c r="AD63" s="26">
        <f t="shared" si="127"/>
        <v>0</v>
      </c>
      <c r="AE63" s="26">
        <f t="shared" si="127"/>
        <v>0</v>
      </c>
      <c r="AF63" s="26">
        <f t="shared" si="127"/>
        <v>0</v>
      </c>
      <c r="AG63" s="26">
        <f t="shared" si="127"/>
        <v>0</v>
      </c>
      <c r="AH63" s="26">
        <f t="shared" si="127"/>
        <v>0</v>
      </c>
      <c r="AI63" s="26">
        <f t="shared" si="127"/>
        <v>0</v>
      </c>
      <c r="AJ63" s="26">
        <f t="shared" si="127"/>
        <v>0</v>
      </c>
      <c r="AK63" s="26">
        <f t="shared" si="127"/>
        <v>0</v>
      </c>
      <c r="AL63" s="26">
        <f t="shared" si="127"/>
        <v>0</v>
      </c>
      <c r="AM63" s="26">
        <f t="shared" si="127"/>
        <v>0</v>
      </c>
      <c r="AN63" s="26">
        <f t="shared" si="127"/>
        <v>0</v>
      </c>
      <c r="AO63" s="26">
        <f t="shared" si="127"/>
        <v>0</v>
      </c>
      <c r="AP63" s="26">
        <f t="shared" si="127"/>
        <v>0</v>
      </c>
      <c r="AQ63" s="26">
        <f t="shared" si="127"/>
        <v>0</v>
      </c>
      <c r="AR63" s="26">
        <f t="shared" si="127"/>
        <v>0</v>
      </c>
      <c r="AS63" s="26">
        <f t="shared" si="127"/>
        <v>0</v>
      </c>
      <c r="AT63" s="26">
        <f t="shared" si="127"/>
        <v>0</v>
      </c>
      <c r="AU63" s="26">
        <f t="shared" si="127"/>
        <v>0</v>
      </c>
      <c r="AV63" s="26">
        <f t="shared" si="127"/>
        <v>0</v>
      </c>
      <c r="AW63" s="26">
        <f t="shared" si="127"/>
        <v>0</v>
      </c>
      <c r="AX63" s="26">
        <f t="shared" si="127"/>
        <v>0</v>
      </c>
      <c r="AY63" s="26">
        <f t="shared" si="127"/>
        <v>0</v>
      </c>
      <c r="AZ63" s="26">
        <f t="shared" si="127"/>
        <v>0</v>
      </c>
      <c r="BA63" s="26">
        <f t="shared" si="127"/>
        <v>0</v>
      </c>
      <c r="BB63" s="26">
        <f t="shared" si="127"/>
        <v>0</v>
      </c>
      <c r="BC63" s="26">
        <f t="shared" si="127"/>
        <v>0</v>
      </c>
      <c r="BD63" s="26">
        <f t="shared" si="127"/>
        <v>0</v>
      </c>
      <c r="BE63" s="26">
        <f t="shared" si="127"/>
        <v>0</v>
      </c>
      <c r="BF63" s="26">
        <f t="shared" si="127"/>
        <v>0</v>
      </c>
      <c r="BG63" s="26">
        <f t="shared" si="127"/>
        <v>0</v>
      </c>
      <c r="BH63" s="26">
        <f t="shared" si="127"/>
        <v>0</v>
      </c>
      <c r="BI63" s="26">
        <f t="shared" si="127"/>
        <v>0</v>
      </c>
      <c r="BJ63" s="26">
        <f t="shared" si="127"/>
        <v>0</v>
      </c>
      <c r="BK63" s="26">
        <f t="shared" si="127"/>
        <v>0</v>
      </c>
      <c r="BL63" s="26">
        <f t="shared" si="127"/>
        <v>0</v>
      </c>
      <c r="BM63" s="26">
        <f t="shared" si="127"/>
        <v>0</v>
      </c>
      <c r="BN63" s="26">
        <f t="shared" si="127"/>
        <v>0</v>
      </c>
      <c r="BO63" s="26">
        <f aca="true" t="shared" si="128" ref="BO63:CI63">BO7+BO8+BO17</f>
        <v>0</v>
      </c>
      <c r="BP63" s="26">
        <f t="shared" si="128"/>
        <v>0</v>
      </c>
      <c r="BQ63" s="26">
        <f t="shared" si="128"/>
        <v>0</v>
      </c>
      <c r="BR63" s="26">
        <f t="shared" si="128"/>
        <v>0</v>
      </c>
      <c r="BS63" s="26">
        <f t="shared" si="128"/>
        <v>0</v>
      </c>
      <c r="BT63" s="26">
        <f t="shared" si="128"/>
        <v>0</v>
      </c>
      <c r="BU63" s="26">
        <f t="shared" si="128"/>
        <v>0</v>
      </c>
      <c r="BV63" s="26">
        <f t="shared" si="128"/>
        <v>0</v>
      </c>
      <c r="BW63" s="26">
        <f t="shared" si="128"/>
        <v>0</v>
      </c>
      <c r="BX63" s="26">
        <f t="shared" si="128"/>
        <v>0</v>
      </c>
      <c r="BY63" s="26">
        <f t="shared" si="128"/>
        <v>0</v>
      </c>
      <c r="BZ63" s="26">
        <f t="shared" si="128"/>
        <v>0</v>
      </c>
      <c r="CA63" s="26">
        <f t="shared" si="128"/>
        <v>0</v>
      </c>
      <c r="CB63" s="26">
        <f t="shared" si="128"/>
        <v>0</v>
      </c>
      <c r="CC63" s="26">
        <f t="shared" si="128"/>
        <v>0</v>
      </c>
      <c r="CD63" s="26">
        <f t="shared" si="128"/>
        <v>0</v>
      </c>
      <c r="CE63" s="26">
        <f t="shared" si="128"/>
        <v>0</v>
      </c>
      <c r="CF63" s="26">
        <f t="shared" si="128"/>
        <v>0</v>
      </c>
      <c r="CG63" s="26">
        <f t="shared" si="128"/>
        <v>0</v>
      </c>
      <c r="CH63" s="26">
        <f t="shared" si="128"/>
        <v>0</v>
      </c>
      <c r="CI63" s="26">
        <f t="shared" si="128"/>
        <v>0</v>
      </c>
      <c r="CJ63" s="157" t="e">
        <f t="shared" si="95"/>
        <v>#DIV/0!</v>
      </c>
      <c r="CK63" s="157" t="e">
        <f t="shared" si="96"/>
        <v>#DIV/0!</v>
      </c>
      <c r="CL63" s="157" t="e">
        <f t="shared" si="97"/>
        <v>#DIV/0!</v>
      </c>
      <c r="CM63" s="157" t="e">
        <f t="shared" si="98"/>
        <v>#DIV/0!</v>
      </c>
      <c r="CN63" s="157" t="e">
        <f t="shared" si="99"/>
        <v>#DIV/0!</v>
      </c>
      <c r="CO63" s="157" t="e">
        <f t="shared" si="100"/>
        <v>#DIV/0!</v>
      </c>
      <c r="CP63" s="157" t="e">
        <f t="shared" si="101"/>
        <v>#DIV/0!</v>
      </c>
      <c r="CQ63" s="157" t="e">
        <f t="shared" si="102"/>
        <v>#DIV/0!</v>
      </c>
      <c r="CR63" s="26" t="e">
        <f t="shared" si="103"/>
        <v>#DIV/0!</v>
      </c>
      <c r="CS63" s="26">
        <f t="shared" si="104"/>
        <v>0</v>
      </c>
      <c r="CT63" s="26">
        <f t="shared" si="105"/>
        <v>0</v>
      </c>
      <c r="CU63" s="26">
        <f t="shared" si="106"/>
        <v>0</v>
      </c>
      <c r="CV63" s="26">
        <f t="shared" si="107"/>
        <v>0</v>
      </c>
      <c r="CW63" s="26">
        <f t="shared" si="108"/>
        <v>0</v>
      </c>
      <c r="CX63" s="26">
        <f t="shared" si="109"/>
        <v>0</v>
      </c>
      <c r="CY63" s="26">
        <f t="shared" si="110"/>
        <v>0</v>
      </c>
      <c r="CZ63" s="26">
        <f t="shared" si="111"/>
        <v>0</v>
      </c>
      <c r="DA63" s="26">
        <f t="shared" si="112"/>
        <v>0</v>
      </c>
      <c r="DB63" s="26">
        <f t="shared" si="113"/>
        <v>0</v>
      </c>
      <c r="DC63" s="26">
        <f t="shared" si="114"/>
        <v>0</v>
      </c>
      <c r="DD63" s="26">
        <f t="shared" si="115"/>
        <v>0</v>
      </c>
      <c r="DE63" s="26">
        <f t="shared" si="116"/>
        <v>0</v>
      </c>
      <c r="DF63" s="26">
        <f t="shared" si="117"/>
        <v>0</v>
      </c>
      <c r="DG63" s="26">
        <f t="shared" si="118"/>
        <v>0</v>
      </c>
      <c r="DH63" s="26">
        <f t="shared" si="119"/>
        <v>0</v>
      </c>
      <c r="DI63" s="26">
        <f t="shared" si="120"/>
        <v>0</v>
      </c>
      <c r="DJ63" s="26">
        <f t="shared" si="121"/>
        <v>0</v>
      </c>
      <c r="DK63" s="26">
        <f t="shared" si="122"/>
        <v>0</v>
      </c>
    </row>
    <row r="64" spans="1:115" ht="12.75">
      <c r="A64" s="3" t="s">
        <v>234</v>
      </c>
      <c r="B64" s="69">
        <f>B3+B5+B6+B12+B13+B14+B15+B16+B18+B23+B28+B29+B30+B31</f>
        <v>8721</v>
      </c>
      <c r="C64" s="69">
        <f>C3+C5+C6+C12+C13+C14+C15+C16+C18+C23+C28+C29+C30+C31</f>
        <v>28732464</v>
      </c>
      <c r="D64" s="69">
        <f>(D3+D5+D6+D12+D13+D14+D15+D16+D18+D23+D28+D29+D30+D31)/14</f>
        <v>2987.77</v>
      </c>
      <c r="E64" s="69">
        <f>(E3+E5+E6+E12+E13+E14+E15+E16+E18+E23+E28+E29+E30+E31)/14</f>
        <v>83.59642857142858</v>
      </c>
      <c r="F64" s="69">
        <f>(F3+F5+F6+F12+F13+F14+F15+F16+F18+F23+F28+F29+F30+F31)/14</f>
        <v>0</v>
      </c>
      <c r="G64" s="26">
        <f>G3+G5+G6+G12+G13+G14+G15+G16+G18+G23+G28+G29+G30+G31</f>
        <v>808365.7000000001</v>
      </c>
      <c r="H64" s="26">
        <f aca="true" t="shared" si="129" ref="H64:BS64">H3+H5+H6+H12+H13+H14+H15+H16+H18+H23+H28+H29+H30+H31</f>
        <v>503408.21</v>
      </c>
      <c r="I64" s="26">
        <f t="shared" si="129"/>
        <v>8469.75</v>
      </c>
      <c r="J64" s="26">
        <f t="shared" si="129"/>
        <v>0.31</v>
      </c>
      <c r="K64" s="26">
        <f t="shared" si="129"/>
        <v>89223.05</v>
      </c>
      <c r="L64" s="26">
        <f t="shared" si="129"/>
        <v>391403.60000000003</v>
      </c>
      <c r="M64" s="26">
        <f t="shared" si="129"/>
        <v>480626.65</v>
      </c>
      <c r="N64" s="26">
        <f t="shared" si="129"/>
        <v>16789.25</v>
      </c>
      <c r="O64" s="26">
        <f t="shared" si="129"/>
        <v>1859.6</v>
      </c>
      <c r="P64" s="26">
        <f t="shared" si="129"/>
        <v>15003.65</v>
      </c>
      <c r="Q64" s="26">
        <f t="shared" si="129"/>
        <v>0</v>
      </c>
      <c r="R64" s="26">
        <f t="shared" si="129"/>
        <v>0</v>
      </c>
      <c r="S64" s="26">
        <f t="shared" si="129"/>
        <v>0</v>
      </c>
      <c r="T64" s="26">
        <f t="shared" si="129"/>
        <v>0</v>
      </c>
      <c r="U64" s="26">
        <f t="shared" si="129"/>
        <v>0</v>
      </c>
      <c r="V64" s="26">
        <f t="shared" si="129"/>
        <v>0</v>
      </c>
      <c r="W64" s="26">
        <f t="shared" si="129"/>
        <v>0</v>
      </c>
      <c r="X64" s="26">
        <f t="shared" si="129"/>
        <v>359948.75</v>
      </c>
      <c r="Y64" s="26">
        <f t="shared" si="129"/>
        <v>2194471.8700000006</v>
      </c>
      <c r="Z64" s="26">
        <f t="shared" si="129"/>
        <v>0</v>
      </c>
      <c r="AA64" s="26">
        <f t="shared" si="129"/>
        <v>0</v>
      </c>
      <c r="AB64" s="26">
        <f t="shared" si="129"/>
        <v>0</v>
      </c>
      <c r="AC64" s="26">
        <f t="shared" si="129"/>
        <v>0</v>
      </c>
      <c r="AD64" s="26">
        <f t="shared" si="129"/>
        <v>0</v>
      </c>
      <c r="AE64" s="26">
        <f t="shared" si="129"/>
        <v>0</v>
      </c>
      <c r="AF64" s="26">
        <f t="shared" si="129"/>
        <v>986913.7999999999</v>
      </c>
      <c r="AG64" s="26">
        <f t="shared" si="129"/>
        <v>162947.5</v>
      </c>
      <c r="AH64" s="26">
        <f t="shared" si="129"/>
        <v>0</v>
      </c>
      <c r="AI64" s="26">
        <f t="shared" si="129"/>
        <v>553922.7</v>
      </c>
      <c r="AJ64" s="26">
        <f t="shared" si="129"/>
        <v>0</v>
      </c>
      <c r="AK64" s="26">
        <f t="shared" si="129"/>
        <v>9500.7</v>
      </c>
      <c r="AL64" s="26">
        <f t="shared" si="129"/>
        <v>189846</v>
      </c>
      <c r="AM64" s="26">
        <f t="shared" si="129"/>
        <v>0</v>
      </c>
      <c r="AN64" s="26">
        <f t="shared" si="129"/>
        <v>0</v>
      </c>
      <c r="AO64" s="26">
        <f t="shared" si="129"/>
        <v>0</v>
      </c>
      <c r="AP64" s="26">
        <f t="shared" si="129"/>
        <v>0</v>
      </c>
      <c r="AQ64" s="26">
        <f t="shared" si="129"/>
        <v>0</v>
      </c>
      <c r="AR64" s="26">
        <f t="shared" si="129"/>
        <v>0</v>
      </c>
      <c r="AS64" s="26">
        <f t="shared" si="129"/>
        <v>0</v>
      </c>
      <c r="AT64" s="26">
        <f t="shared" si="129"/>
        <v>360138.15</v>
      </c>
      <c r="AU64" s="26">
        <f t="shared" si="129"/>
        <v>2263268.8499999996</v>
      </c>
      <c r="AV64" s="26">
        <f t="shared" si="129"/>
        <v>105625.33</v>
      </c>
      <c r="AW64" s="26">
        <f t="shared" si="129"/>
        <v>36828.35</v>
      </c>
      <c r="AX64" s="26">
        <f t="shared" si="129"/>
        <v>9.531504474580288E-10</v>
      </c>
      <c r="AY64" s="26">
        <f t="shared" si="129"/>
        <v>33654.049999999996</v>
      </c>
      <c r="AZ64" s="26">
        <f t="shared" si="129"/>
        <v>735229.95</v>
      </c>
      <c r="BA64" s="26">
        <f t="shared" si="129"/>
        <v>0</v>
      </c>
      <c r="BB64" s="26">
        <f t="shared" si="129"/>
        <v>0</v>
      </c>
      <c r="BC64" s="26">
        <f t="shared" si="129"/>
        <v>17440</v>
      </c>
      <c r="BD64" s="26">
        <f t="shared" si="129"/>
        <v>0</v>
      </c>
      <c r="BE64" s="26">
        <f t="shared" si="129"/>
        <v>0</v>
      </c>
      <c r="BF64" s="26">
        <f t="shared" si="129"/>
        <v>752669.95</v>
      </c>
      <c r="BG64" s="26">
        <f t="shared" si="129"/>
        <v>792.4</v>
      </c>
      <c r="BH64" s="26">
        <f t="shared" si="129"/>
        <v>0</v>
      </c>
      <c r="BI64" s="26">
        <f t="shared" si="129"/>
        <v>0</v>
      </c>
      <c r="BJ64" s="26">
        <f t="shared" si="129"/>
        <v>0</v>
      </c>
      <c r="BK64" s="26">
        <f t="shared" si="129"/>
        <v>0</v>
      </c>
      <c r="BL64" s="26">
        <f t="shared" si="129"/>
        <v>0</v>
      </c>
      <c r="BM64" s="26">
        <f t="shared" si="129"/>
        <v>8698.85</v>
      </c>
      <c r="BN64" s="26">
        <f t="shared" si="129"/>
        <v>0</v>
      </c>
      <c r="BO64" s="26">
        <f t="shared" si="129"/>
        <v>9491.25</v>
      </c>
      <c r="BP64" s="26">
        <f t="shared" si="129"/>
        <v>9491.25</v>
      </c>
      <c r="BQ64" s="26">
        <f t="shared" si="129"/>
        <v>0</v>
      </c>
      <c r="BR64" s="26">
        <f t="shared" si="129"/>
        <v>752669.95</v>
      </c>
      <c r="BS64" s="26">
        <f t="shared" si="129"/>
        <v>0</v>
      </c>
      <c r="BT64" s="26">
        <f aca="true" t="shared" si="130" ref="BT64:CI64">BT3+BT5+BT6+BT12+BT13+BT14+BT15+BT16+BT18+BT23+BT28+BT29+BT30+BT31</f>
        <v>6174359.069999999</v>
      </c>
      <c r="BU64" s="26">
        <f t="shared" si="130"/>
        <v>512855.05</v>
      </c>
      <c r="BV64" s="26">
        <f t="shared" si="130"/>
        <v>0</v>
      </c>
      <c r="BW64" s="26">
        <f t="shared" si="130"/>
        <v>0</v>
      </c>
      <c r="BX64" s="26">
        <f t="shared" si="130"/>
        <v>6687214.119999999</v>
      </c>
      <c r="BY64" s="26">
        <f t="shared" si="130"/>
        <v>234645.51</v>
      </c>
      <c r="BZ64" s="26">
        <f t="shared" si="130"/>
        <v>858083.45</v>
      </c>
      <c r="CA64" s="26">
        <f t="shared" si="130"/>
        <v>5594485.16</v>
      </c>
      <c r="CB64" s="26">
        <f t="shared" si="130"/>
        <v>6687214.12</v>
      </c>
      <c r="CC64" s="26">
        <f t="shared" si="130"/>
        <v>0</v>
      </c>
      <c r="CD64" s="26">
        <f t="shared" si="130"/>
        <v>549423.63</v>
      </c>
      <c r="CE64" s="26">
        <f t="shared" si="130"/>
        <v>549423.63</v>
      </c>
      <c r="CF64" s="26">
        <f t="shared" si="130"/>
        <v>743178.7</v>
      </c>
      <c r="CG64" s="26">
        <f t="shared" si="130"/>
        <v>1903130.6999999997</v>
      </c>
      <c r="CH64" s="26">
        <f t="shared" si="130"/>
        <v>-120823.70000000001</v>
      </c>
      <c r="CI64" s="26">
        <f t="shared" si="130"/>
        <v>-31600.65000000001</v>
      </c>
      <c r="CJ64" s="157">
        <f t="shared" si="95"/>
        <v>0.7392887201960983</v>
      </c>
      <c r="CK64" s="157">
        <f t="shared" si="96"/>
        <v>0.7392887201960983</v>
      </c>
      <c r="CL64" s="157">
        <f t="shared" si="97"/>
        <v>0.28869463878650065</v>
      </c>
      <c r="CM64" s="157">
        <f t="shared" si="98"/>
        <v>0.28869463878650065</v>
      </c>
      <c r="CN64" s="157">
        <f t="shared" si="99"/>
        <v>-0.06348681149434457</v>
      </c>
      <c r="CO64" s="157">
        <f t="shared" si="100"/>
        <v>-0.01660456110555098</v>
      </c>
      <c r="CP64" s="157">
        <f t="shared" si="101"/>
        <v>0.4837800736540996</v>
      </c>
      <c r="CQ64" s="157">
        <f t="shared" si="102"/>
        <v>0.08980844840926612</v>
      </c>
      <c r="CR64" s="26">
        <f t="shared" si="103"/>
        <v>10.8108083374572</v>
      </c>
      <c r="CS64" s="26">
        <f t="shared" si="104"/>
        <v>5939713.56</v>
      </c>
      <c r="CT64" s="26">
        <f t="shared" si="105"/>
        <v>1713845.2200000007</v>
      </c>
      <c r="CU64" s="26">
        <f t="shared" si="106"/>
        <v>2263268.8499999996</v>
      </c>
      <c r="CV64" s="26">
        <f t="shared" si="107"/>
        <v>549423.629999999</v>
      </c>
      <c r="CW64" s="26">
        <f t="shared" si="108"/>
        <v>0</v>
      </c>
      <c r="CX64" s="26">
        <f t="shared" si="109"/>
        <v>549423.629999999</v>
      </c>
      <c r="CY64" s="26">
        <f t="shared" si="110"/>
        <v>68796.97999999893</v>
      </c>
      <c r="CZ64" s="26">
        <f t="shared" si="111"/>
        <v>743178.7</v>
      </c>
      <c r="DA64" s="26">
        <f t="shared" si="112"/>
        <v>480626.65</v>
      </c>
      <c r="DB64" s="26">
        <f t="shared" si="113"/>
        <v>-193755.070000001</v>
      </c>
      <c r="DC64" s="26">
        <f t="shared" si="114"/>
        <v>-490117.9</v>
      </c>
      <c r="DD64" s="26">
        <f t="shared" si="115"/>
        <v>68796.97999999893</v>
      </c>
      <c r="DE64" s="26">
        <f t="shared" si="116"/>
        <v>0</v>
      </c>
      <c r="DF64" s="26">
        <f t="shared" si="117"/>
        <v>681.0817062263501</v>
      </c>
      <c r="DG64" s="26">
        <f t="shared" si="118"/>
        <v>-13.854340098612546</v>
      </c>
      <c r="DH64" s="26">
        <f t="shared" si="119"/>
        <v>0</v>
      </c>
      <c r="DI64" s="26">
        <f t="shared" si="120"/>
        <v>85.21714252952643</v>
      </c>
      <c r="DJ64" s="26">
        <f t="shared" si="121"/>
        <v>-22.21707029010446</v>
      </c>
      <c r="DK64" s="26">
        <f t="shared" si="122"/>
        <v>5081630.11</v>
      </c>
    </row>
    <row r="65" spans="1:115" ht="12.75">
      <c r="A65" s="3" t="s">
        <v>226</v>
      </c>
      <c r="B65" s="69">
        <f>SUM(B60:B64)</f>
        <v>38210</v>
      </c>
      <c r="C65" s="69">
        <f aca="true" t="shared" si="131" ref="C65:BN65">SUM(C60:C64)</f>
        <v>136563571</v>
      </c>
      <c r="D65" s="69">
        <f>MEDIAN(D60:D64)</f>
        <v>3071.933333333333</v>
      </c>
      <c r="E65" s="69">
        <f>MEDIAN(E60:E64)</f>
        <v>85.95333333333332</v>
      </c>
      <c r="F65" s="69">
        <f>MEDIAN(F60:F64)</f>
        <v>0</v>
      </c>
      <c r="G65" s="26">
        <f t="shared" si="131"/>
        <v>1618946.55</v>
      </c>
      <c r="H65" s="26">
        <f t="shared" si="131"/>
        <v>1345787.96</v>
      </c>
      <c r="I65" s="26">
        <f t="shared" si="131"/>
        <v>65537.35</v>
      </c>
      <c r="J65" s="26">
        <f t="shared" si="131"/>
        <v>189763.11</v>
      </c>
      <c r="K65" s="26">
        <f t="shared" si="131"/>
        <v>305515.35</v>
      </c>
      <c r="L65" s="26">
        <f t="shared" si="131"/>
        <v>391403.60000000003</v>
      </c>
      <c r="M65" s="26">
        <f t="shared" si="131"/>
        <v>696918.95</v>
      </c>
      <c r="N65" s="26">
        <f t="shared" si="131"/>
        <v>16789.25</v>
      </c>
      <c r="O65" s="26">
        <f t="shared" si="131"/>
        <v>36859.6</v>
      </c>
      <c r="P65" s="26">
        <f t="shared" si="131"/>
        <v>221433.1</v>
      </c>
      <c r="Q65" s="26">
        <f t="shared" si="131"/>
        <v>539.65</v>
      </c>
      <c r="R65" s="26">
        <f t="shared" si="131"/>
        <v>15000</v>
      </c>
      <c r="S65" s="26">
        <f t="shared" si="131"/>
        <v>9375</v>
      </c>
      <c r="T65" s="26">
        <f t="shared" si="131"/>
        <v>0</v>
      </c>
      <c r="U65" s="26">
        <f t="shared" si="131"/>
        <v>0</v>
      </c>
      <c r="V65" s="26">
        <f t="shared" si="131"/>
        <v>0</v>
      </c>
      <c r="W65" s="26">
        <f t="shared" si="131"/>
        <v>24375</v>
      </c>
      <c r="X65" s="26">
        <f t="shared" si="131"/>
        <v>581458.25</v>
      </c>
      <c r="Y65" s="26">
        <f t="shared" si="131"/>
        <v>4798408.7700000005</v>
      </c>
      <c r="Z65" s="26">
        <f t="shared" si="131"/>
        <v>0</v>
      </c>
      <c r="AA65" s="26">
        <f t="shared" si="131"/>
        <v>0</v>
      </c>
      <c r="AB65" s="26">
        <f t="shared" si="131"/>
        <v>0</v>
      </c>
      <c r="AC65" s="26">
        <f t="shared" si="131"/>
        <v>0</v>
      </c>
      <c r="AD65" s="26">
        <f t="shared" si="131"/>
        <v>0</v>
      </c>
      <c r="AE65" s="26">
        <f t="shared" si="131"/>
        <v>0</v>
      </c>
      <c r="AF65" s="26">
        <f t="shared" si="131"/>
        <v>1014768.1</v>
      </c>
      <c r="AG65" s="26">
        <f t="shared" si="131"/>
        <v>1214461.3499999999</v>
      </c>
      <c r="AH65" s="26">
        <f t="shared" si="131"/>
        <v>231685.65</v>
      </c>
      <c r="AI65" s="26">
        <f t="shared" si="131"/>
        <v>887059.75</v>
      </c>
      <c r="AJ65" s="26">
        <f t="shared" si="131"/>
        <v>0</v>
      </c>
      <c r="AK65" s="26">
        <f t="shared" si="131"/>
        <v>9500.7</v>
      </c>
      <c r="AL65" s="26">
        <f t="shared" si="131"/>
        <v>554904</v>
      </c>
      <c r="AM65" s="26">
        <f t="shared" si="131"/>
        <v>542</v>
      </c>
      <c r="AN65" s="26">
        <f t="shared" si="131"/>
        <v>0</v>
      </c>
      <c r="AO65" s="26">
        <f t="shared" si="131"/>
        <v>62110</v>
      </c>
      <c r="AP65" s="26">
        <f t="shared" si="131"/>
        <v>0</v>
      </c>
      <c r="AQ65" s="26">
        <f t="shared" si="131"/>
        <v>0</v>
      </c>
      <c r="AR65" s="26">
        <f t="shared" si="131"/>
        <v>0</v>
      </c>
      <c r="AS65" s="26">
        <f t="shared" si="131"/>
        <v>62110</v>
      </c>
      <c r="AT65" s="26">
        <f t="shared" si="131"/>
        <v>581647.65</v>
      </c>
      <c r="AU65" s="26">
        <f t="shared" si="131"/>
        <v>4324993.549999999</v>
      </c>
      <c r="AV65" s="26">
        <f t="shared" si="131"/>
        <v>261408.08000000002</v>
      </c>
      <c r="AW65" s="26">
        <f t="shared" si="131"/>
        <v>734823.2999999999</v>
      </c>
      <c r="AX65" s="26">
        <f t="shared" si="131"/>
        <v>1.0695657692849636E-09</v>
      </c>
      <c r="AY65" s="26">
        <f t="shared" si="131"/>
        <v>226466.55</v>
      </c>
      <c r="AZ65" s="26">
        <f t="shared" si="131"/>
        <v>1351069.5999999999</v>
      </c>
      <c r="BA65" s="26">
        <f t="shared" si="131"/>
        <v>0</v>
      </c>
      <c r="BB65" s="26">
        <f t="shared" si="131"/>
        <v>0</v>
      </c>
      <c r="BC65" s="26">
        <f t="shared" si="131"/>
        <v>17440</v>
      </c>
      <c r="BD65" s="26">
        <f t="shared" si="131"/>
        <v>0</v>
      </c>
      <c r="BE65" s="26">
        <f t="shared" si="131"/>
        <v>2059.45</v>
      </c>
      <c r="BF65" s="26">
        <f t="shared" si="131"/>
        <v>1370569.0499999998</v>
      </c>
      <c r="BG65" s="26">
        <f t="shared" si="131"/>
        <v>792.4</v>
      </c>
      <c r="BH65" s="26">
        <f t="shared" si="131"/>
        <v>0</v>
      </c>
      <c r="BI65" s="26">
        <f t="shared" si="131"/>
        <v>0</v>
      </c>
      <c r="BJ65" s="26">
        <f t="shared" si="131"/>
        <v>0</v>
      </c>
      <c r="BK65" s="26">
        <f t="shared" si="131"/>
        <v>0</v>
      </c>
      <c r="BL65" s="26">
        <f t="shared" si="131"/>
        <v>47839.9</v>
      </c>
      <c r="BM65" s="26">
        <f t="shared" si="131"/>
        <v>56713.85</v>
      </c>
      <c r="BN65" s="26">
        <f t="shared" si="131"/>
        <v>0</v>
      </c>
      <c r="BO65" s="26">
        <f aca="true" t="shared" si="132" ref="BO65:CI65">SUM(BO60:BO64)</f>
        <v>105346.15</v>
      </c>
      <c r="BP65" s="26">
        <f t="shared" si="132"/>
        <v>105346.15</v>
      </c>
      <c r="BQ65" s="26">
        <f t="shared" si="132"/>
        <v>0</v>
      </c>
      <c r="BR65" s="26">
        <f t="shared" si="132"/>
        <v>1370569.0499999998</v>
      </c>
      <c r="BS65" s="26">
        <f t="shared" si="132"/>
        <v>0</v>
      </c>
      <c r="BT65" s="26">
        <f t="shared" si="132"/>
        <v>21641923.7</v>
      </c>
      <c r="BU65" s="26">
        <f t="shared" si="132"/>
        <v>2321816.6</v>
      </c>
      <c r="BV65" s="26">
        <f t="shared" si="132"/>
        <v>247566.3</v>
      </c>
      <c r="BW65" s="26">
        <f t="shared" si="132"/>
        <v>0</v>
      </c>
      <c r="BX65" s="26">
        <f t="shared" si="132"/>
        <v>24211306.6</v>
      </c>
      <c r="BY65" s="26">
        <f t="shared" si="132"/>
        <v>2548255.16</v>
      </c>
      <c r="BZ65" s="26">
        <f t="shared" si="132"/>
        <v>2454921.5</v>
      </c>
      <c r="CA65" s="26">
        <f t="shared" si="132"/>
        <v>19208129.939999998</v>
      </c>
      <c r="CB65" s="26">
        <f t="shared" si="132"/>
        <v>24211306.6</v>
      </c>
      <c r="CC65" s="26">
        <f t="shared" si="132"/>
        <v>0</v>
      </c>
      <c r="CD65" s="26">
        <f t="shared" si="132"/>
        <v>223503.72999999998</v>
      </c>
      <c r="CE65" s="26">
        <f t="shared" si="132"/>
        <v>185768.72999999998</v>
      </c>
      <c r="CF65" s="26">
        <f t="shared" si="132"/>
        <v>1265222.9</v>
      </c>
      <c r="CG65" s="26">
        <f t="shared" si="132"/>
        <v>3680693.8999999994</v>
      </c>
      <c r="CH65" s="26">
        <f t="shared" si="132"/>
        <v>-690771.8</v>
      </c>
      <c r="CI65" s="26">
        <f t="shared" si="132"/>
        <v>-385256.45000000007</v>
      </c>
      <c r="CJ65" s="157">
        <f t="shared" si="95"/>
        <v>0.17665166351320388</v>
      </c>
      <c r="CK65" s="157">
        <f t="shared" si="96"/>
        <v>0.14682687927953247</v>
      </c>
      <c r="CL65" s="157">
        <f t="shared" si="97"/>
        <v>0.06072325927456233</v>
      </c>
      <c r="CM65" s="157">
        <f t="shared" si="98"/>
        <v>0.05047111632945082</v>
      </c>
      <c r="CN65" s="157">
        <f t="shared" si="99"/>
        <v>-0.18767434042803727</v>
      </c>
      <c r="CO65" s="157">
        <f t="shared" si="100"/>
        <v>-0.10466951625616032</v>
      </c>
      <c r="CP65" s="157">
        <f t="shared" si="101"/>
        <v>0.2308645253805024</v>
      </c>
      <c r="CQ65" s="157">
        <f t="shared" si="102"/>
        <v>0.10120639749314907</v>
      </c>
      <c r="CR65" s="26">
        <f t="shared" si="103"/>
        <v>102.78192966060543</v>
      </c>
      <c r="CS65" s="26">
        <f t="shared" si="104"/>
        <v>19093668.54</v>
      </c>
      <c r="CT65" s="26">
        <f t="shared" si="105"/>
        <v>4101489.8200000008</v>
      </c>
      <c r="CU65" s="26">
        <f t="shared" si="106"/>
        <v>4324993.549999999</v>
      </c>
      <c r="CV65" s="26">
        <f t="shared" si="107"/>
        <v>223503.72999999812</v>
      </c>
      <c r="CW65" s="26">
        <f t="shared" si="108"/>
        <v>0</v>
      </c>
      <c r="CX65" s="26">
        <f t="shared" si="109"/>
        <v>223503.72999999812</v>
      </c>
      <c r="CY65" s="26">
        <f t="shared" si="110"/>
        <v>-473415.2200000019</v>
      </c>
      <c r="CZ65" s="26">
        <f t="shared" si="111"/>
        <v>1265222.9</v>
      </c>
      <c r="DA65" s="26">
        <f t="shared" si="112"/>
        <v>696918.95</v>
      </c>
      <c r="DB65" s="26">
        <f t="shared" si="113"/>
        <v>-1041719.1700000018</v>
      </c>
      <c r="DC65" s="26">
        <f t="shared" si="114"/>
        <v>-802265.1</v>
      </c>
      <c r="DD65" s="26">
        <f t="shared" si="115"/>
        <v>-473415.22000000207</v>
      </c>
      <c r="DE65" s="26">
        <f t="shared" si="116"/>
        <v>0</v>
      </c>
      <c r="DF65" s="26">
        <f t="shared" si="117"/>
        <v>499.7034425543051</v>
      </c>
      <c r="DG65" s="26">
        <f t="shared" si="118"/>
        <v>-18.078298874640147</v>
      </c>
      <c r="DH65" s="26">
        <f t="shared" si="119"/>
        <v>0</v>
      </c>
      <c r="DI65" s="26">
        <f t="shared" si="120"/>
        <v>33.112350170112535</v>
      </c>
      <c r="DJ65" s="26">
        <f t="shared" si="121"/>
        <v>-27.262998429730484</v>
      </c>
      <c r="DK65" s="26">
        <f t="shared" si="122"/>
        <v>16886313.339999996</v>
      </c>
    </row>
  </sheetData>
  <printOptions/>
  <pageMargins left="0.7480314960629921" right="0.3937007874015748" top="0.7874015748031497" bottom="0.3937007874015748" header="0.3937007874015748" footer="0.2755905511811024"/>
  <pageSetup horizontalDpi="300" verticalDpi="300" orientation="landscape" paperSize="9" scale="95" r:id="rId1"/>
  <headerFooter alignWithMargins="0">
    <oddHeader>&amp;L&amp;"Arial,Fett"&amp;14Ortsgemeinden Kanton Glarus: Erhebung Finanzkennzahlen vom Dezember 2001&amp;RKennzahlen Jahr 1998</oddHeader>
    <oddFooter>&amp;L&amp;8BHP Bern&amp;R&amp;8&amp;F/&amp;A/&amp;Pvon &amp;N</oddFooter>
  </headerFooter>
  <colBreaks count="3" manualBreakCount="3">
    <brk id="12" max="65535" man="1"/>
    <brk id="21" max="65535" man="1"/>
    <brk id="3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21"/>
  <dimension ref="A1:DN65"/>
  <sheetViews>
    <sheetView tabSelected="1" workbookViewId="0" topLeftCell="A1">
      <pane xSplit="6" ySplit="2" topLeftCell="CN48" activePane="bottomRight" state="frozen"/>
      <selection pane="topLeft" activeCell="N5" sqref="N5"/>
      <selection pane="topRight" activeCell="N5" sqref="N5"/>
      <selection pane="bottomLeft" activeCell="N5" sqref="N5"/>
      <selection pane="bottomRight" activeCell="CJ60" sqref="CJ60:CQ65"/>
    </sheetView>
  </sheetViews>
  <sheetFormatPr defaultColWidth="11.421875" defaultRowHeight="12.75"/>
  <cols>
    <col min="1" max="1" width="13.8515625" style="3" customWidth="1"/>
    <col min="2" max="2" width="9.7109375" style="3" customWidth="1"/>
    <col min="3" max="3" width="13.140625" style="3" customWidth="1"/>
    <col min="4" max="4" width="10.28125" style="3" customWidth="1"/>
    <col min="5" max="5" width="9.7109375" style="3" customWidth="1"/>
    <col min="6" max="6" width="8.28125" style="3" customWidth="1"/>
    <col min="7" max="38" width="12.140625" style="0" customWidth="1"/>
    <col min="39" max="50" width="12.57421875" style="0" customWidth="1"/>
    <col min="51" max="70" width="11.28125" style="0" customWidth="1"/>
    <col min="71" max="80" width="12.28125" style="0" customWidth="1"/>
    <col min="81" max="81" width="13.8515625" style="0" customWidth="1"/>
    <col min="82" max="82" width="14.140625" style="0" customWidth="1"/>
    <col min="83" max="83" width="13.7109375" style="0" customWidth="1"/>
    <col min="84" max="84" width="12.57421875" style="0" customWidth="1"/>
    <col min="85" max="85" width="13.421875" style="0" customWidth="1"/>
    <col min="86" max="87" width="13.140625" style="0" customWidth="1"/>
    <col min="88" max="95" width="12.421875" style="0" customWidth="1"/>
    <col min="96" max="96" width="14.28125" style="0" customWidth="1"/>
    <col min="97" max="114" width="12.421875" style="0" customWidth="1"/>
    <col min="115" max="115" width="11.57421875" style="0" customWidth="1"/>
  </cols>
  <sheetData>
    <row r="1" spans="1:117" s="2" customFormat="1" ht="15.75" customHeight="1" thickBot="1">
      <c r="A1" s="55"/>
      <c r="B1" s="30" t="s">
        <v>202</v>
      </c>
      <c r="C1" s="30"/>
      <c r="D1" s="30"/>
      <c r="E1" s="30"/>
      <c r="F1" s="62"/>
      <c r="G1" s="28" t="s">
        <v>62</v>
      </c>
      <c r="H1" s="28"/>
      <c r="I1" s="28"/>
      <c r="J1" s="28"/>
      <c r="K1" s="28"/>
      <c r="L1" s="28"/>
      <c r="M1" s="28" t="s">
        <v>67</v>
      </c>
      <c r="N1" s="28"/>
      <c r="O1" s="28"/>
      <c r="P1" s="28"/>
      <c r="Q1" s="28"/>
      <c r="R1" s="28"/>
      <c r="S1" s="28" t="s">
        <v>67</v>
      </c>
      <c r="T1" s="28"/>
      <c r="U1" s="28"/>
      <c r="V1" s="28"/>
      <c r="W1" s="28"/>
      <c r="X1" s="28"/>
      <c r="Y1" s="28" t="s">
        <v>67</v>
      </c>
      <c r="Z1" s="28"/>
      <c r="AA1" s="28"/>
      <c r="AB1" s="28"/>
      <c r="AC1" s="28"/>
      <c r="AD1" s="28"/>
      <c r="AE1" s="28"/>
      <c r="AF1" s="28" t="s">
        <v>67</v>
      </c>
      <c r="AG1" s="28"/>
      <c r="AH1" s="28"/>
      <c r="AI1" s="28"/>
      <c r="AJ1" s="28"/>
      <c r="AK1" s="28"/>
      <c r="AL1" s="28" t="s">
        <v>67</v>
      </c>
      <c r="AM1" s="28"/>
      <c r="AN1" s="28"/>
      <c r="AO1" s="28"/>
      <c r="AP1" s="28"/>
      <c r="AQ1" s="28" t="s">
        <v>67</v>
      </c>
      <c r="AR1" s="28"/>
      <c r="AS1" s="28"/>
      <c r="AT1" s="28"/>
      <c r="AU1" s="28"/>
      <c r="AV1" s="28" t="s">
        <v>67</v>
      </c>
      <c r="AW1" s="28"/>
      <c r="AX1" s="28"/>
      <c r="AY1" s="28"/>
      <c r="AZ1" s="28" t="s">
        <v>63</v>
      </c>
      <c r="BA1" s="28"/>
      <c r="BB1" s="28"/>
      <c r="BC1" s="28"/>
      <c r="BD1" s="28"/>
      <c r="BE1" s="28"/>
      <c r="BF1" s="28" t="s">
        <v>138</v>
      </c>
      <c r="BG1" s="28"/>
      <c r="BH1" s="28"/>
      <c r="BI1" s="28"/>
      <c r="BJ1" s="28"/>
      <c r="BK1" s="28"/>
      <c r="BL1" s="28" t="s">
        <v>138</v>
      </c>
      <c r="BM1" s="28"/>
      <c r="BN1" s="28"/>
      <c r="BO1" s="28"/>
      <c r="BP1" s="28"/>
      <c r="BQ1" s="28" t="s">
        <v>138</v>
      </c>
      <c r="BS1" s="28"/>
      <c r="BT1" s="65" t="s">
        <v>64</v>
      </c>
      <c r="BU1" s="28"/>
      <c r="BV1" s="28"/>
      <c r="BW1" s="28"/>
      <c r="BX1" s="28"/>
      <c r="BY1" s="28"/>
      <c r="BZ1" s="28"/>
      <c r="CA1" s="28"/>
      <c r="CB1" s="28"/>
      <c r="CC1" s="28"/>
      <c r="CD1" s="65" t="s">
        <v>65</v>
      </c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</row>
    <row r="2" spans="1:117" s="1" customFormat="1" ht="89.25" customHeight="1">
      <c r="A2" s="56"/>
      <c r="B2" s="47" t="s">
        <v>72</v>
      </c>
      <c r="C2" s="27" t="s">
        <v>37</v>
      </c>
      <c r="D2" s="27" t="s">
        <v>68</v>
      </c>
      <c r="E2" s="27" t="s">
        <v>52</v>
      </c>
      <c r="F2" s="133" t="s">
        <v>58</v>
      </c>
      <c r="G2" s="137" t="s">
        <v>76</v>
      </c>
      <c r="H2" s="61" t="s">
        <v>77</v>
      </c>
      <c r="I2" s="61" t="s">
        <v>78</v>
      </c>
      <c r="J2" s="61" t="s">
        <v>79</v>
      </c>
      <c r="K2" s="61" t="s">
        <v>80</v>
      </c>
      <c r="L2" s="61" t="s">
        <v>81</v>
      </c>
      <c r="M2" s="61" t="s">
        <v>82</v>
      </c>
      <c r="N2" s="61" t="s">
        <v>83</v>
      </c>
      <c r="O2" s="61" t="s">
        <v>84</v>
      </c>
      <c r="P2" s="61" t="s">
        <v>85</v>
      </c>
      <c r="Q2" s="61" t="s">
        <v>86</v>
      </c>
      <c r="R2" s="61" t="s">
        <v>87</v>
      </c>
      <c r="S2" s="61" t="s">
        <v>88</v>
      </c>
      <c r="T2" s="61" t="s">
        <v>89</v>
      </c>
      <c r="U2" s="61" t="s">
        <v>90</v>
      </c>
      <c r="V2" s="61" t="s">
        <v>91</v>
      </c>
      <c r="W2" s="61" t="s">
        <v>92</v>
      </c>
      <c r="X2" s="61" t="s">
        <v>93</v>
      </c>
      <c r="Y2" s="61" t="s">
        <v>94</v>
      </c>
      <c r="Z2" s="61" t="s">
        <v>95</v>
      </c>
      <c r="AA2" s="61" t="s">
        <v>96</v>
      </c>
      <c r="AB2" s="61" t="s">
        <v>97</v>
      </c>
      <c r="AC2" s="61" t="s">
        <v>214</v>
      </c>
      <c r="AD2" s="61" t="s">
        <v>98</v>
      </c>
      <c r="AE2" s="61" t="s">
        <v>99</v>
      </c>
      <c r="AF2" s="61" t="s">
        <v>100</v>
      </c>
      <c r="AG2" s="61" t="s">
        <v>101</v>
      </c>
      <c r="AH2" s="61" t="s">
        <v>102</v>
      </c>
      <c r="AI2" s="61" t="s">
        <v>103</v>
      </c>
      <c r="AJ2" s="61" t="s">
        <v>104</v>
      </c>
      <c r="AK2" s="61" t="s">
        <v>105</v>
      </c>
      <c r="AL2" s="61" t="s">
        <v>106</v>
      </c>
      <c r="AM2" s="61" t="s">
        <v>107</v>
      </c>
      <c r="AN2" s="43" t="s">
        <v>108</v>
      </c>
      <c r="AO2" s="43" t="s">
        <v>109</v>
      </c>
      <c r="AP2" s="43" t="s">
        <v>110</v>
      </c>
      <c r="AQ2" s="43" t="s">
        <v>111</v>
      </c>
      <c r="AR2" s="43" t="s">
        <v>112</v>
      </c>
      <c r="AS2" s="43" t="s">
        <v>113</v>
      </c>
      <c r="AT2" s="43" t="s">
        <v>114</v>
      </c>
      <c r="AU2" s="43" t="s">
        <v>115</v>
      </c>
      <c r="AV2" s="43" t="s">
        <v>116</v>
      </c>
      <c r="AW2" s="43" t="s">
        <v>117</v>
      </c>
      <c r="AX2" s="43" t="s">
        <v>118</v>
      </c>
      <c r="AY2" s="61" t="s">
        <v>139</v>
      </c>
      <c r="AZ2" s="61" t="s">
        <v>119</v>
      </c>
      <c r="BA2" s="61" t="s">
        <v>120</v>
      </c>
      <c r="BB2" s="61" t="s">
        <v>121</v>
      </c>
      <c r="BC2" s="61" t="s">
        <v>122</v>
      </c>
      <c r="BD2" s="61" t="s">
        <v>123</v>
      </c>
      <c r="BE2" s="61" t="s">
        <v>124</v>
      </c>
      <c r="BF2" s="61" t="s">
        <v>125</v>
      </c>
      <c r="BG2" s="61" t="s">
        <v>126</v>
      </c>
      <c r="BH2" s="61" t="s">
        <v>127</v>
      </c>
      <c r="BI2" s="61" t="s">
        <v>128</v>
      </c>
      <c r="BJ2" s="61" t="s">
        <v>129</v>
      </c>
      <c r="BK2" s="61" t="s">
        <v>130</v>
      </c>
      <c r="BL2" s="61" t="s">
        <v>132</v>
      </c>
      <c r="BM2" s="61" t="s">
        <v>131</v>
      </c>
      <c r="BN2" s="61" t="s">
        <v>133</v>
      </c>
      <c r="BO2" s="61" t="s">
        <v>134</v>
      </c>
      <c r="BP2" s="61" t="s">
        <v>135</v>
      </c>
      <c r="BQ2" s="61" t="s">
        <v>136</v>
      </c>
      <c r="BR2" s="61" t="s">
        <v>137</v>
      </c>
      <c r="BS2" s="61" t="s">
        <v>118</v>
      </c>
      <c r="BT2" s="43" t="s">
        <v>140</v>
      </c>
      <c r="BU2" s="43" t="s">
        <v>141</v>
      </c>
      <c r="BV2" s="43" t="s">
        <v>146</v>
      </c>
      <c r="BW2" s="43" t="s">
        <v>142</v>
      </c>
      <c r="BX2" s="43" t="s">
        <v>143</v>
      </c>
      <c r="BY2" s="43" t="s">
        <v>144</v>
      </c>
      <c r="BZ2" s="43" t="s">
        <v>145</v>
      </c>
      <c r="CA2" s="43" t="s">
        <v>147</v>
      </c>
      <c r="CB2" s="43" t="s">
        <v>148</v>
      </c>
      <c r="CC2" s="43" t="s">
        <v>118</v>
      </c>
      <c r="CD2" s="138" t="s">
        <v>149</v>
      </c>
      <c r="CE2" s="138" t="s">
        <v>150</v>
      </c>
      <c r="CF2" s="138" t="s">
        <v>60</v>
      </c>
      <c r="CG2" s="138" t="s">
        <v>151</v>
      </c>
      <c r="CH2" s="138" t="s">
        <v>152</v>
      </c>
      <c r="CI2" s="138" t="s">
        <v>153</v>
      </c>
      <c r="CJ2" s="138" t="s">
        <v>46</v>
      </c>
      <c r="CK2" s="138" t="s">
        <v>227</v>
      </c>
      <c r="CL2" s="138" t="s">
        <v>45</v>
      </c>
      <c r="CM2" s="138" t="s">
        <v>69</v>
      </c>
      <c r="CN2" s="138" t="s">
        <v>43</v>
      </c>
      <c r="CO2" s="138" t="s">
        <v>44</v>
      </c>
      <c r="CP2" s="138" t="s">
        <v>154</v>
      </c>
      <c r="CQ2" s="138" t="s">
        <v>156</v>
      </c>
      <c r="CR2" s="138" t="s">
        <v>155</v>
      </c>
      <c r="CS2" s="138" t="s">
        <v>161</v>
      </c>
      <c r="CT2" s="138" t="s">
        <v>164</v>
      </c>
      <c r="CU2" s="138" t="s">
        <v>165</v>
      </c>
      <c r="CV2" s="138" t="s">
        <v>163</v>
      </c>
      <c r="CW2" s="138" t="s">
        <v>167</v>
      </c>
      <c r="CX2" s="138" t="s">
        <v>149</v>
      </c>
      <c r="CY2" s="138" t="s">
        <v>168</v>
      </c>
      <c r="CZ2" s="138" t="s">
        <v>173</v>
      </c>
      <c r="DA2" s="138" t="s">
        <v>178</v>
      </c>
      <c r="DB2" s="138" t="s">
        <v>179</v>
      </c>
      <c r="DC2" s="138" t="s">
        <v>181</v>
      </c>
      <c r="DD2" s="138" t="s">
        <v>184</v>
      </c>
      <c r="DE2" s="138" t="s">
        <v>190</v>
      </c>
      <c r="DF2" s="138" t="s">
        <v>198</v>
      </c>
      <c r="DG2" s="138" t="s">
        <v>194</v>
      </c>
      <c r="DH2" s="138" t="s">
        <v>195</v>
      </c>
      <c r="DI2" s="138" t="s">
        <v>196</v>
      </c>
      <c r="DJ2" s="138" t="s">
        <v>199</v>
      </c>
      <c r="DK2" s="138" t="s">
        <v>228</v>
      </c>
      <c r="DL2" s="138"/>
      <c r="DM2" s="139"/>
    </row>
    <row r="3" spans="1:117" s="5" customFormat="1" ht="12.75" customHeight="1">
      <c r="A3" s="57" t="s">
        <v>38</v>
      </c>
      <c r="B3" s="48"/>
      <c r="C3" s="6"/>
      <c r="D3" s="70"/>
      <c r="E3" s="70"/>
      <c r="F3" s="134"/>
      <c r="G3" s="140">
        <v>0</v>
      </c>
      <c r="H3" s="50">
        <v>0</v>
      </c>
      <c r="I3" s="50">
        <v>0</v>
      </c>
      <c r="J3" s="50">
        <v>0</v>
      </c>
      <c r="K3" s="50">
        <v>0</v>
      </c>
      <c r="L3" s="50">
        <v>0</v>
      </c>
      <c r="M3" s="50">
        <f aca="true" t="shared" si="0" ref="M3:M31">SUM(K3:L3)</f>
        <v>0</v>
      </c>
      <c r="N3" s="50">
        <v>0</v>
      </c>
      <c r="O3" s="50">
        <v>0</v>
      </c>
      <c r="P3" s="50">
        <v>0</v>
      </c>
      <c r="Q3" s="50">
        <v>0</v>
      </c>
      <c r="R3" s="50">
        <v>0</v>
      </c>
      <c r="S3" s="50">
        <v>0</v>
      </c>
      <c r="T3" s="50">
        <v>0</v>
      </c>
      <c r="U3" s="50">
        <v>0</v>
      </c>
      <c r="V3" s="50">
        <v>0</v>
      </c>
      <c r="W3" s="50">
        <f aca="true" t="shared" si="1" ref="W3:W14">SUM(R3:V3)</f>
        <v>0</v>
      </c>
      <c r="X3" s="50">
        <v>0</v>
      </c>
      <c r="Y3" s="50">
        <f aca="true" t="shared" si="2" ref="Y3:Y14">SUM(G3:X3)-M3-W3</f>
        <v>0</v>
      </c>
      <c r="Z3" s="50">
        <v>0</v>
      </c>
      <c r="AA3" s="50">
        <v>0</v>
      </c>
      <c r="AB3" s="50">
        <v>0</v>
      </c>
      <c r="AC3" s="50">
        <v>0</v>
      </c>
      <c r="AD3" s="50">
        <v>0</v>
      </c>
      <c r="AE3" s="50">
        <f aca="true" t="shared" si="3" ref="AE3:AE14">SUM(Z3:AD3)</f>
        <v>0</v>
      </c>
      <c r="AF3" s="50">
        <v>0</v>
      </c>
      <c r="AG3" s="50">
        <v>0</v>
      </c>
      <c r="AH3" s="50">
        <v>0</v>
      </c>
      <c r="AI3" s="50">
        <v>0</v>
      </c>
      <c r="AJ3" s="50">
        <v>0</v>
      </c>
      <c r="AK3" s="50">
        <v>0</v>
      </c>
      <c r="AL3" s="50">
        <v>0</v>
      </c>
      <c r="AM3" s="50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f aca="true" t="shared" si="4" ref="AS3:AS14">SUM(AN3:AR3)</f>
        <v>0</v>
      </c>
      <c r="AT3" s="4">
        <v>0</v>
      </c>
      <c r="AU3" s="4">
        <f aca="true" t="shared" si="5" ref="AU3:AU14">SUM(Z3:AT3)-AE3-AH3-AS3</f>
        <v>0</v>
      </c>
      <c r="AV3" s="4">
        <v>0</v>
      </c>
      <c r="AW3" s="4">
        <v>0</v>
      </c>
      <c r="AX3" s="4">
        <f aca="true" t="shared" si="6" ref="AX3:AX14">Y3-AU3+AV3-AW3</f>
        <v>0</v>
      </c>
      <c r="AY3" s="50">
        <v>0</v>
      </c>
      <c r="AZ3" s="50">
        <v>0</v>
      </c>
      <c r="BA3" s="50">
        <v>0</v>
      </c>
      <c r="BB3" s="50">
        <v>0</v>
      </c>
      <c r="BC3" s="50">
        <v>0</v>
      </c>
      <c r="BD3" s="50">
        <v>0</v>
      </c>
      <c r="BE3" s="50">
        <v>0</v>
      </c>
      <c r="BF3" s="50">
        <f aca="true" t="shared" si="7" ref="BF3:BF14">SUM(AZ3:BE3)</f>
        <v>0</v>
      </c>
      <c r="BG3" s="50">
        <v>0</v>
      </c>
      <c r="BH3" s="50">
        <v>0</v>
      </c>
      <c r="BI3" s="50">
        <v>0</v>
      </c>
      <c r="BJ3" s="50">
        <v>0</v>
      </c>
      <c r="BK3" s="50">
        <v>0</v>
      </c>
      <c r="BL3" s="50">
        <v>0</v>
      </c>
      <c r="BM3" s="50">
        <v>0</v>
      </c>
      <c r="BN3" s="50">
        <v>0</v>
      </c>
      <c r="BO3" s="50">
        <f aca="true" t="shared" si="8" ref="BO3:BO14">SUM(BG3:BN3)</f>
        <v>0</v>
      </c>
      <c r="BP3" s="50">
        <v>0</v>
      </c>
      <c r="BQ3" s="50">
        <v>0</v>
      </c>
      <c r="BR3" s="50">
        <v>0</v>
      </c>
      <c r="BS3" s="50">
        <f aca="true" t="shared" si="9" ref="BS3:BS14">+BF3-BO3+BP3+BQ3-BR3</f>
        <v>0</v>
      </c>
      <c r="BT3" s="4">
        <v>0</v>
      </c>
      <c r="BU3" s="4">
        <v>0</v>
      </c>
      <c r="BV3" s="4">
        <v>0</v>
      </c>
      <c r="BW3" s="4">
        <v>0</v>
      </c>
      <c r="BX3" s="4">
        <f aca="true" t="shared" si="10" ref="BX3:BX14">SUM(BT3:BW3)</f>
        <v>0</v>
      </c>
      <c r="BY3" s="4">
        <v>0</v>
      </c>
      <c r="BZ3" s="4">
        <v>0</v>
      </c>
      <c r="CA3" s="4">
        <v>0</v>
      </c>
      <c r="CB3" s="4">
        <f aca="true" t="shared" si="11" ref="CB3:CB14">SUM(BY3:CA3)</f>
        <v>0</v>
      </c>
      <c r="CC3" s="4">
        <f aca="true" t="shared" si="12" ref="CC3:CC14">BX3-CB3</f>
        <v>0</v>
      </c>
      <c r="CD3" s="81">
        <f aca="true" t="shared" si="13" ref="CD3:CD14">K3+L3+AV3-AW3</f>
        <v>0</v>
      </c>
      <c r="CE3" s="83">
        <f aca="true" t="shared" si="14" ref="CE3:CE14">CD3+W3-AS3</f>
        <v>0</v>
      </c>
      <c r="CF3" s="83">
        <f aca="true" t="shared" si="15" ref="CF3:CF14">BR3-BP3</f>
        <v>0</v>
      </c>
      <c r="CG3" s="83">
        <f>AU3-AM3-AT3-AS3</f>
        <v>0</v>
      </c>
      <c r="CH3" s="83">
        <f aca="true" t="shared" si="16" ref="CH3:CH14">I3-AG3+AY3+AH3+BQ3</f>
        <v>0</v>
      </c>
      <c r="CI3" s="44">
        <f aca="true" t="shared" si="17" ref="CI3:CI14">CH3+K3</f>
        <v>0</v>
      </c>
      <c r="CJ3" s="66" t="str">
        <f>IF(CF3=0,"-",(CD3/CF3))</f>
        <v>-</v>
      </c>
      <c r="CK3" s="66" t="str">
        <f>IF(CF3=0,"-",(CE3/CF3))</f>
        <v>-</v>
      </c>
      <c r="CL3" s="148" t="str">
        <f>IF(CG3=0,"-",(CD3/CG3*1))</f>
        <v>-</v>
      </c>
      <c r="CM3" s="148" t="str">
        <f>IF(CE3=0,"-",(CE3/CG3))</f>
        <v>-</v>
      </c>
      <c r="CN3" s="148" t="str">
        <f>IF(CG3=0,"-",(CH3/CG3))</f>
        <v>-</v>
      </c>
      <c r="CO3" s="148" t="str">
        <f>IF(CG3=0,"-",(CI3/CG3))</f>
        <v>-</v>
      </c>
      <c r="CP3" s="148" t="str">
        <f>IF(BU3+K3+L3=0,"-",((K3+L3)/(BU3+K3+L3)))</f>
        <v>-</v>
      </c>
      <c r="CQ3" s="148" t="str">
        <f>IF(BU3+K3+L3=0,"-",((K3)/(BU3+K3+L3)))</f>
        <v>-</v>
      </c>
      <c r="CR3" s="149" t="str">
        <f>IF(CE3=0,"-",(CS3/CE3))</f>
        <v>-</v>
      </c>
      <c r="CS3" s="83">
        <f>BT3-BY3</f>
        <v>0</v>
      </c>
      <c r="CT3" s="87">
        <f aca="true" t="shared" si="18" ref="CT3:CT14">Y3-K3-L3-V3</f>
        <v>0</v>
      </c>
      <c r="CU3" s="87">
        <f aca="true" t="shared" si="19" ref="CU3:CU14">AU3-AR3</f>
        <v>0</v>
      </c>
      <c r="CV3" s="87">
        <f aca="true" t="shared" si="20" ref="CV3:CV14">CU3-CT3</f>
        <v>0</v>
      </c>
      <c r="CW3" s="87">
        <f aca="true" t="shared" si="21" ref="CW3:CW14">-V3+AR3</f>
        <v>0</v>
      </c>
      <c r="CX3" s="87">
        <f aca="true" t="shared" si="22" ref="CX3:CX14">CV3+CW3</f>
        <v>0</v>
      </c>
      <c r="CY3" s="87">
        <f aca="true" t="shared" si="23" ref="CY3:CY14">CX3-K3-L3</f>
        <v>0</v>
      </c>
      <c r="CZ3" s="87">
        <f aca="true" t="shared" si="24" ref="CZ3:CZ14">BR3-BP3</f>
        <v>0</v>
      </c>
      <c r="DA3" s="87">
        <f aca="true" t="shared" si="25" ref="DA3:DA14">K3+L3</f>
        <v>0</v>
      </c>
      <c r="DB3" s="87">
        <f aca="true" t="shared" si="26" ref="DB3:DB14">-CZ3+DA3+CY3</f>
        <v>0</v>
      </c>
      <c r="DC3" s="87">
        <f aca="true" t="shared" si="27" ref="DC3:DC14">-BP3-DA3</f>
        <v>0</v>
      </c>
      <c r="DD3" s="87">
        <f aca="true" t="shared" si="28" ref="DD3:DD14">DB3+DC3+BR3</f>
        <v>0</v>
      </c>
      <c r="DE3" s="87">
        <f aca="true" t="shared" si="29" ref="DE3:DE14">Z3+AA3+AB3</f>
        <v>0</v>
      </c>
      <c r="DF3" s="87" t="e">
        <f aca="true" t="shared" si="30" ref="DF3:DF14">CS3/B3</f>
        <v>#DIV/0!</v>
      </c>
      <c r="DG3" s="87" t="e">
        <f aca="true" t="shared" si="31" ref="DG3:DG14">CH3/B3</f>
        <v>#DIV/0!</v>
      </c>
      <c r="DH3" s="87" t="e">
        <f aca="true" t="shared" si="32" ref="DH3:DH14">DE3/B3</f>
        <v>#DIV/0!</v>
      </c>
      <c r="DI3" s="88" t="e">
        <f aca="true" t="shared" si="33" ref="DI3:DI14">CZ3/B3</f>
        <v>#DIV/0!</v>
      </c>
      <c r="DJ3" s="83" t="e">
        <f aca="true" t="shared" si="34" ref="DJ3:DJ14">DB3/B3</f>
        <v>#DIV/0!</v>
      </c>
      <c r="DK3" s="151">
        <f>CA3-BW3-BU3</f>
        <v>0</v>
      </c>
      <c r="DL3" s="71"/>
      <c r="DM3" s="72"/>
    </row>
    <row r="4" spans="1:117" ht="12.75">
      <c r="A4" s="58" t="s">
        <v>0</v>
      </c>
      <c r="B4" s="49"/>
      <c r="C4" s="45"/>
      <c r="D4" s="73"/>
      <c r="E4" s="73"/>
      <c r="F4" s="135"/>
      <c r="G4" s="141">
        <v>0</v>
      </c>
      <c r="H4" s="49">
        <v>0</v>
      </c>
      <c r="I4" s="49">
        <v>0</v>
      </c>
      <c r="J4" s="49">
        <v>0</v>
      </c>
      <c r="K4" s="49">
        <v>0</v>
      </c>
      <c r="L4" s="49">
        <v>0</v>
      </c>
      <c r="M4" s="50">
        <f t="shared" si="0"/>
        <v>0</v>
      </c>
      <c r="N4" s="49">
        <v>0</v>
      </c>
      <c r="O4" s="49">
        <v>0</v>
      </c>
      <c r="P4" s="49">
        <v>0</v>
      </c>
      <c r="Q4" s="49">
        <v>0</v>
      </c>
      <c r="R4" s="49">
        <v>0</v>
      </c>
      <c r="S4" s="49">
        <v>0</v>
      </c>
      <c r="T4" s="49">
        <v>0</v>
      </c>
      <c r="U4" s="49">
        <v>0</v>
      </c>
      <c r="V4" s="49">
        <v>0</v>
      </c>
      <c r="W4" s="50">
        <f t="shared" si="1"/>
        <v>0</v>
      </c>
      <c r="X4" s="49">
        <v>0</v>
      </c>
      <c r="Y4" s="50">
        <f t="shared" si="2"/>
        <v>0</v>
      </c>
      <c r="Z4" s="49">
        <v>0</v>
      </c>
      <c r="AA4" s="49">
        <v>0</v>
      </c>
      <c r="AB4" s="49">
        <v>0</v>
      </c>
      <c r="AC4" s="49">
        <v>0</v>
      </c>
      <c r="AD4" s="49">
        <v>0</v>
      </c>
      <c r="AE4" s="50">
        <f t="shared" si="3"/>
        <v>0</v>
      </c>
      <c r="AF4" s="49">
        <v>0</v>
      </c>
      <c r="AG4" s="49">
        <v>0</v>
      </c>
      <c r="AH4" s="49">
        <v>0</v>
      </c>
      <c r="AI4" s="49">
        <v>0</v>
      </c>
      <c r="AJ4" s="49">
        <v>0</v>
      </c>
      <c r="AK4" s="49">
        <v>0</v>
      </c>
      <c r="AL4" s="49">
        <v>0</v>
      </c>
      <c r="AM4" s="49">
        <v>0</v>
      </c>
      <c r="AN4" s="45">
        <v>0</v>
      </c>
      <c r="AO4" s="45">
        <v>0</v>
      </c>
      <c r="AP4" s="45">
        <v>0</v>
      </c>
      <c r="AQ4" s="45">
        <v>0</v>
      </c>
      <c r="AR4" s="45">
        <v>0</v>
      </c>
      <c r="AS4" s="4">
        <f t="shared" si="4"/>
        <v>0</v>
      </c>
      <c r="AT4" s="45">
        <v>0</v>
      </c>
      <c r="AU4" s="4">
        <f t="shared" si="5"/>
        <v>0</v>
      </c>
      <c r="AV4" s="45">
        <v>0</v>
      </c>
      <c r="AW4" s="45">
        <v>0</v>
      </c>
      <c r="AX4" s="4">
        <f t="shared" si="6"/>
        <v>0</v>
      </c>
      <c r="AY4" s="49">
        <v>0</v>
      </c>
      <c r="AZ4" s="49">
        <v>0</v>
      </c>
      <c r="BA4" s="49">
        <v>0</v>
      </c>
      <c r="BB4" s="49">
        <v>0</v>
      </c>
      <c r="BC4" s="49">
        <v>0</v>
      </c>
      <c r="BD4" s="49">
        <v>0</v>
      </c>
      <c r="BE4" s="49">
        <v>0</v>
      </c>
      <c r="BF4" s="50">
        <f t="shared" si="7"/>
        <v>0</v>
      </c>
      <c r="BG4" s="49">
        <v>0</v>
      </c>
      <c r="BH4" s="49">
        <v>0</v>
      </c>
      <c r="BI4" s="49">
        <v>0</v>
      </c>
      <c r="BJ4" s="49">
        <v>0</v>
      </c>
      <c r="BK4" s="49">
        <v>0</v>
      </c>
      <c r="BL4" s="49">
        <v>0</v>
      </c>
      <c r="BM4" s="49">
        <v>0</v>
      </c>
      <c r="BN4" s="49">
        <v>0</v>
      </c>
      <c r="BO4" s="50">
        <f t="shared" si="8"/>
        <v>0</v>
      </c>
      <c r="BP4" s="49">
        <v>0</v>
      </c>
      <c r="BQ4" s="49">
        <v>0</v>
      </c>
      <c r="BR4" s="49">
        <v>0</v>
      </c>
      <c r="BS4" s="50">
        <f t="shared" si="9"/>
        <v>0</v>
      </c>
      <c r="BT4" s="45">
        <v>0</v>
      </c>
      <c r="BU4" s="45">
        <v>0</v>
      </c>
      <c r="BV4" s="45">
        <v>0</v>
      </c>
      <c r="BW4" s="45">
        <v>0</v>
      </c>
      <c r="BX4" s="4">
        <f t="shared" si="10"/>
        <v>0</v>
      </c>
      <c r="BY4" s="45">
        <v>0</v>
      </c>
      <c r="BZ4" s="45">
        <v>0</v>
      </c>
      <c r="CA4" s="45">
        <v>0</v>
      </c>
      <c r="CB4" s="4">
        <f t="shared" si="11"/>
        <v>0</v>
      </c>
      <c r="CC4" s="4">
        <f t="shared" si="12"/>
        <v>0</v>
      </c>
      <c r="CD4" s="81">
        <f t="shared" si="13"/>
        <v>0</v>
      </c>
      <c r="CE4" s="83">
        <f t="shared" si="14"/>
        <v>0</v>
      </c>
      <c r="CF4" s="83">
        <f t="shared" si="15"/>
        <v>0</v>
      </c>
      <c r="CG4" s="83">
        <f aca="true" t="shared" si="35" ref="CG4:CG31">AU4-AM4-AT4-AS4</f>
        <v>0</v>
      </c>
      <c r="CH4" s="83">
        <f t="shared" si="16"/>
        <v>0</v>
      </c>
      <c r="CI4" s="44">
        <f t="shared" si="17"/>
        <v>0</v>
      </c>
      <c r="CJ4" s="66" t="str">
        <f aca="true" t="shared" si="36" ref="CJ4:CJ31">IF(CF4=0,"-",(CD4/CF4))</f>
        <v>-</v>
      </c>
      <c r="CK4" s="66" t="str">
        <f aca="true" t="shared" si="37" ref="CK4:CK31">IF(CF4=0,"-",(CE4/CF4))</f>
        <v>-</v>
      </c>
      <c r="CL4" s="148" t="str">
        <f aca="true" t="shared" si="38" ref="CL4:CL31">IF(CG4=0,"-",(CD4/CG4*1))</f>
        <v>-</v>
      </c>
      <c r="CM4" s="148" t="str">
        <f aca="true" t="shared" si="39" ref="CM4:CM31">IF(CE4=0,"-",(CE4/CG4))</f>
        <v>-</v>
      </c>
      <c r="CN4" s="148" t="str">
        <f aca="true" t="shared" si="40" ref="CN4:CN31">IF(CG4=0,"-",(CH4/CG4))</f>
        <v>-</v>
      </c>
      <c r="CO4" s="148" t="str">
        <f aca="true" t="shared" si="41" ref="CO4:CO31">IF(CG4=0,"-",(CI4/CG4))</f>
        <v>-</v>
      </c>
      <c r="CP4" s="148" t="str">
        <f aca="true" t="shared" si="42" ref="CP4:CP31">IF(BU4+K4+L4=0,"-",((K4+L4)/(BU4+K4+L4)))</f>
        <v>-</v>
      </c>
      <c r="CQ4" s="148" t="str">
        <f aca="true" t="shared" si="43" ref="CQ4:CQ31">IF(BU4+K4+L4=0,"-",((K4)/(BU4+K4+L4)))</f>
        <v>-</v>
      </c>
      <c r="CR4" s="149" t="str">
        <f aca="true" t="shared" si="44" ref="CR4:CR31">IF(CE4=0,"-",(CS4/CE4))</f>
        <v>-</v>
      </c>
      <c r="CS4" s="83">
        <f aca="true" t="shared" si="45" ref="CS4:CS31">BT4-BY4</f>
        <v>0</v>
      </c>
      <c r="CT4" s="87">
        <f t="shared" si="18"/>
        <v>0</v>
      </c>
      <c r="CU4" s="87">
        <f t="shared" si="19"/>
        <v>0</v>
      </c>
      <c r="CV4" s="87">
        <f t="shared" si="20"/>
        <v>0</v>
      </c>
      <c r="CW4" s="87">
        <f t="shared" si="21"/>
        <v>0</v>
      </c>
      <c r="CX4" s="87">
        <f t="shared" si="22"/>
        <v>0</v>
      </c>
      <c r="CY4" s="87">
        <f t="shared" si="23"/>
        <v>0</v>
      </c>
      <c r="CZ4" s="87">
        <f t="shared" si="24"/>
        <v>0</v>
      </c>
      <c r="DA4" s="87">
        <f t="shared" si="25"/>
        <v>0</v>
      </c>
      <c r="DB4" s="87">
        <f t="shared" si="26"/>
        <v>0</v>
      </c>
      <c r="DC4" s="87">
        <f t="shared" si="27"/>
        <v>0</v>
      </c>
      <c r="DD4" s="87">
        <f t="shared" si="28"/>
        <v>0</v>
      </c>
      <c r="DE4" s="87">
        <f t="shared" si="29"/>
        <v>0</v>
      </c>
      <c r="DF4" s="87" t="e">
        <f t="shared" si="30"/>
        <v>#DIV/0!</v>
      </c>
      <c r="DG4" s="87" t="e">
        <f t="shared" si="31"/>
        <v>#DIV/0!</v>
      </c>
      <c r="DH4" s="87" t="e">
        <f t="shared" si="32"/>
        <v>#DIV/0!</v>
      </c>
      <c r="DI4" s="88" t="e">
        <f t="shared" si="33"/>
        <v>#DIV/0!</v>
      </c>
      <c r="DJ4" s="83" t="e">
        <f t="shared" si="34"/>
        <v>#DIV/0!</v>
      </c>
      <c r="DK4" s="151">
        <f>CA4-BW4-BU4</f>
        <v>0</v>
      </c>
      <c r="DL4" s="74"/>
      <c r="DM4" s="75"/>
    </row>
    <row r="5" spans="1:117" ht="12.75">
      <c r="A5" s="59" t="s">
        <v>32</v>
      </c>
      <c r="B5" s="50"/>
      <c r="C5" s="4"/>
      <c r="D5" s="76"/>
      <c r="E5" s="76"/>
      <c r="F5" s="11"/>
      <c r="G5" s="140">
        <v>0</v>
      </c>
      <c r="H5" s="50">
        <v>0</v>
      </c>
      <c r="I5" s="50">
        <v>0</v>
      </c>
      <c r="J5" s="50">
        <v>0</v>
      </c>
      <c r="K5" s="50">
        <v>0</v>
      </c>
      <c r="L5" s="50">
        <v>0</v>
      </c>
      <c r="M5" s="50">
        <f t="shared" si="0"/>
        <v>0</v>
      </c>
      <c r="N5" s="50">
        <v>0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  <c r="W5" s="50">
        <f t="shared" si="1"/>
        <v>0</v>
      </c>
      <c r="X5" s="50">
        <v>0</v>
      </c>
      <c r="Y5" s="50">
        <f t="shared" si="2"/>
        <v>0</v>
      </c>
      <c r="Z5" s="50">
        <v>0</v>
      </c>
      <c r="AA5" s="50">
        <v>0</v>
      </c>
      <c r="AB5" s="50">
        <v>0</v>
      </c>
      <c r="AC5" s="50">
        <v>0</v>
      </c>
      <c r="AD5" s="50">
        <v>0</v>
      </c>
      <c r="AE5" s="50">
        <f t="shared" si="3"/>
        <v>0</v>
      </c>
      <c r="AF5" s="50">
        <v>0</v>
      </c>
      <c r="AG5" s="50">
        <v>0</v>
      </c>
      <c r="AH5" s="50">
        <v>0</v>
      </c>
      <c r="AI5" s="50">
        <v>0</v>
      </c>
      <c r="AJ5" s="50">
        <v>0</v>
      </c>
      <c r="AK5" s="50">
        <v>0</v>
      </c>
      <c r="AL5" s="50">
        <v>0</v>
      </c>
      <c r="AM5" s="50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f t="shared" si="4"/>
        <v>0</v>
      </c>
      <c r="AT5" s="4">
        <v>0</v>
      </c>
      <c r="AU5" s="4">
        <f t="shared" si="5"/>
        <v>0</v>
      </c>
      <c r="AV5" s="4">
        <v>0</v>
      </c>
      <c r="AW5" s="4">
        <v>0</v>
      </c>
      <c r="AX5" s="4">
        <f t="shared" si="6"/>
        <v>0</v>
      </c>
      <c r="AY5" s="50">
        <v>0</v>
      </c>
      <c r="AZ5" s="50">
        <v>0</v>
      </c>
      <c r="BA5" s="50">
        <v>0</v>
      </c>
      <c r="BB5" s="50">
        <v>0</v>
      </c>
      <c r="BC5" s="50">
        <v>0</v>
      </c>
      <c r="BD5" s="50">
        <v>0</v>
      </c>
      <c r="BE5" s="50">
        <v>0</v>
      </c>
      <c r="BF5" s="50">
        <f t="shared" si="7"/>
        <v>0</v>
      </c>
      <c r="BG5" s="50">
        <v>0</v>
      </c>
      <c r="BH5" s="50">
        <v>0</v>
      </c>
      <c r="BI5" s="50">
        <v>0</v>
      </c>
      <c r="BJ5" s="50">
        <v>0</v>
      </c>
      <c r="BK5" s="50">
        <v>0</v>
      </c>
      <c r="BL5" s="50">
        <v>0</v>
      </c>
      <c r="BM5" s="50">
        <v>0</v>
      </c>
      <c r="BN5" s="50">
        <v>0</v>
      </c>
      <c r="BO5" s="50">
        <f t="shared" si="8"/>
        <v>0</v>
      </c>
      <c r="BP5" s="50">
        <v>0</v>
      </c>
      <c r="BQ5" s="50">
        <v>0</v>
      </c>
      <c r="BR5" s="50">
        <v>0</v>
      </c>
      <c r="BS5" s="50">
        <f t="shared" si="9"/>
        <v>0</v>
      </c>
      <c r="BT5" s="4">
        <v>0</v>
      </c>
      <c r="BU5" s="4">
        <v>0</v>
      </c>
      <c r="BV5" s="4">
        <v>0</v>
      </c>
      <c r="BW5" s="4">
        <v>0</v>
      </c>
      <c r="BX5" s="4">
        <f t="shared" si="10"/>
        <v>0</v>
      </c>
      <c r="BY5" s="4">
        <v>0</v>
      </c>
      <c r="BZ5" s="4">
        <v>0</v>
      </c>
      <c r="CA5" s="4">
        <v>0</v>
      </c>
      <c r="CB5" s="4">
        <f t="shared" si="11"/>
        <v>0</v>
      </c>
      <c r="CC5" s="4">
        <f t="shared" si="12"/>
        <v>0</v>
      </c>
      <c r="CD5" s="81">
        <f t="shared" si="13"/>
        <v>0</v>
      </c>
      <c r="CE5" s="83">
        <f t="shared" si="14"/>
        <v>0</v>
      </c>
      <c r="CF5" s="83">
        <f t="shared" si="15"/>
        <v>0</v>
      </c>
      <c r="CG5" s="83">
        <f t="shared" si="35"/>
        <v>0</v>
      </c>
      <c r="CH5" s="83">
        <f t="shared" si="16"/>
        <v>0</v>
      </c>
      <c r="CI5" s="44">
        <f t="shared" si="17"/>
        <v>0</v>
      </c>
      <c r="CJ5" s="66" t="str">
        <f t="shared" si="36"/>
        <v>-</v>
      </c>
      <c r="CK5" s="66" t="str">
        <f t="shared" si="37"/>
        <v>-</v>
      </c>
      <c r="CL5" s="148" t="str">
        <f t="shared" si="38"/>
        <v>-</v>
      </c>
      <c r="CM5" s="148" t="str">
        <f t="shared" si="39"/>
        <v>-</v>
      </c>
      <c r="CN5" s="148" t="str">
        <f t="shared" si="40"/>
        <v>-</v>
      </c>
      <c r="CO5" s="148" t="str">
        <f t="shared" si="41"/>
        <v>-</v>
      </c>
      <c r="CP5" s="148" t="str">
        <f t="shared" si="42"/>
        <v>-</v>
      </c>
      <c r="CQ5" s="148" t="str">
        <f t="shared" si="43"/>
        <v>-</v>
      </c>
      <c r="CR5" s="149" t="str">
        <f t="shared" si="44"/>
        <v>-</v>
      </c>
      <c r="CS5" s="83">
        <f t="shared" si="45"/>
        <v>0</v>
      </c>
      <c r="CT5" s="87">
        <f t="shared" si="18"/>
        <v>0</v>
      </c>
      <c r="CU5" s="87">
        <f t="shared" si="19"/>
        <v>0</v>
      </c>
      <c r="CV5" s="87">
        <f t="shared" si="20"/>
        <v>0</v>
      </c>
      <c r="CW5" s="87">
        <f t="shared" si="21"/>
        <v>0</v>
      </c>
      <c r="CX5" s="87">
        <f t="shared" si="22"/>
        <v>0</v>
      </c>
      <c r="CY5" s="87">
        <f t="shared" si="23"/>
        <v>0</v>
      </c>
      <c r="CZ5" s="87">
        <f t="shared" si="24"/>
        <v>0</v>
      </c>
      <c r="DA5" s="87">
        <f t="shared" si="25"/>
        <v>0</v>
      </c>
      <c r="DB5" s="87">
        <f t="shared" si="26"/>
        <v>0</v>
      </c>
      <c r="DC5" s="87">
        <f t="shared" si="27"/>
        <v>0</v>
      </c>
      <c r="DD5" s="87">
        <f t="shared" si="28"/>
        <v>0</v>
      </c>
      <c r="DE5" s="87">
        <f t="shared" si="29"/>
        <v>0</v>
      </c>
      <c r="DF5" s="87" t="e">
        <f t="shared" si="30"/>
        <v>#DIV/0!</v>
      </c>
      <c r="DG5" s="87" t="e">
        <f t="shared" si="31"/>
        <v>#DIV/0!</v>
      </c>
      <c r="DH5" s="87" t="e">
        <f t="shared" si="32"/>
        <v>#DIV/0!</v>
      </c>
      <c r="DI5" s="88" t="e">
        <f t="shared" si="33"/>
        <v>#DIV/0!</v>
      </c>
      <c r="DJ5" s="83" t="e">
        <f t="shared" si="34"/>
        <v>#DIV/0!</v>
      </c>
      <c r="DK5" s="151">
        <f aca="true" t="shared" si="46" ref="DK5:DK31">CA5-BW5-BU5</f>
        <v>0</v>
      </c>
      <c r="DL5" s="71"/>
      <c r="DM5" s="72"/>
    </row>
    <row r="6" spans="1:117" ht="12.75">
      <c r="A6" s="58" t="s">
        <v>1</v>
      </c>
      <c r="B6" s="49"/>
      <c r="C6" s="45"/>
      <c r="D6" s="73"/>
      <c r="E6" s="73"/>
      <c r="F6" s="135"/>
      <c r="G6" s="141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50">
        <f t="shared" si="0"/>
        <v>0</v>
      </c>
      <c r="N6" s="49">
        <v>0</v>
      </c>
      <c r="O6" s="49">
        <v>0</v>
      </c>
      <c r="P6" s="49">
        <v>0</v>
      </c>
      <c r="Q6" s="49">
        <v>0</v>
      </c>
      <c r="R6" s="49">
        <v>0</v>
      </c>
      <c r="S6" s="49">
        <v>0</v>
      </c>
      <c r="T6" s="49">
        <v>0</v>
      </c>
      <c r="U6" s="49">
        <v>0</v>
      </c>
      <c r="V6" s="49">
        <v>0</v>
      </c>
      <c r="W6" s="50">
        <f t="shared" si="1"/>
        <v>0</v>
      </c>
      <c r="X6" s="49">
        <v>0</v>
      </c>
      <c r="Y6" s="50">
        <f t="shared" si="2"/>
        <v>0</v>
      </c>
      <c r="Z6" s="49">
        <v>0</v>
      </c>
      <c r="AA6" s="49">
        <v>0</v>
      </c>
      <c r="AB6" s="49">
        <v>0</v>
      </c>
      <c r="AC6" s="49">
        <v>0</v>
      </c>
      <c r="AD6" s="49">
        <v>0</v>
      </c>
      <c r="AE6" s="50">
        <f t="shared" si="3"/>
        <v>0</v>
      </c>
      <c r="AF6" s="49">
        <v>0</v>
      </c>
      <c r="AG6" s="49">
        <v>0</v>
      </c>
      <c r="AH6" s="49">
        <v>0</v>
      </c>
      <c r="AI6" s="49">
        <v>0</v>
      </c>
      <c r="AJ6" s="49">
        <v>0</v>
      </c>
      <c r="AK6" s="49">
        <v>0</v>
      </c>
      <c r="AL6" s="49">
        <v>0</v>
      </c>
      <c r="AM6" s="49">
        <v>0</v>
      </c>
      <c r="AN6" s="45">
        <v>0</v>
      </c>
      <c r="AO6" s="45">
        <v>0</v>
      </c>
      <c r="AP6" s="45">
        <v>0</v>
      </c>
      <c r="AQ6" s="45">
        <v>0</v>
      </c>
      <c r="AR6" s="45">
        <v>0</v>
      </c>
      <c r="AS6" s="4">
        <f t="shared" si="4"/>
        <v>0</v>
      </c>
      <c r="AT6" s="45">
        <v>0</v>
      </c>
      <c r="AU6" s="4">
        <f t="shared" si="5"/>
        <v>0</v>
      </c>
      <c r="AV6" s="45">
        <v>0</v>
      </c>
      <c r="AW6" s="45">
        <v>0</v>
      </c>
      <c r="AX6" s="4">
        <f t="shared" si="6"/>
        <v>0</v>
      </c>
      <c r="AY6" s="49">
        <v>0</v>
      </c>
      <c r="AZ6" s="49">
        <v>0</v>
      </c>
      <c r="BA6" s="49">
        <v>0</v>
      </c>
      <c r="BB6" s="49">
        <v>0</v>
      </c>
      <c r="BC6" s="49">
        <v>0</v>
      </c>
      <c r="BD6" s="49">
        <v>0</v>
      </c>
      <c r="BE6" s="49">
        <v>0</v>
      </c>
      <c r="BF6" s="50">
        <f t="shared" si="7"/>
        <v>0</v>
      </c>
      <c r="BG6" s="49">
        <v>0</v>
      </c>
      <c r="BH6" s="49">
        <v>0</v>
      </c>
      <c r="BI6" s="49">
        <v>0</v>
      </c>
      <c r="BJ6" s="49">
        <v>0</v>
      </c>
      <c r="BK6" s="49">
        <v>0</v>
      </c>
      <c r="BL6" s="49">
        <v>0</v>
      </c>
      <c r="BM6" s="49">
        <v>0</v>
      </c>
      <c r="BN6" s="49">
        <v>0</v>
      </c>
      <c r="BO6" s="50">
        <f t="shared" si="8"/>
        <v>0</v>
      </c>
      <c r="BP6" s="49">
        <v>0</v>
      </c>
      <c r="BQ6" s="49">
        <v>0</v>
      </c>
      <c r="BR6" s="49">
        <v>0</v>
      </c>
      <c r="BS6" s="50">
        <f t="shared" si="9"/>
        <v>0</v>
      </c>
      <c r="BT6" s="45">
        <v>0</v>
      </c>
      <c r="BU6" s="45">
        <v>0</v>
      </c>
      <c r="BV6" s="45">
        <v>0</v>
      </c>
      <c r="BW6" s="45">
        <v>0</v>
      </c>
      <c r="BX6" s="4">
        <f t="shared" si="10"/>
        <v>0</v>
      </c>
      <c r="BY6" s="45">
        <v>0</v>
      </c>
      <c r="BZ6" s="45">
        <v>0</v>
      </c>
      <c r="CA6" s="45">
        <v>0</v>
      </c>
      <c r="CB6" s="4">
        <f t="shared" si="11"/>
        <v>0</v>
      </c>
      <c r="CC6" s="4">
        <f t="shared" si="12"/>
        <v>0</v>
      </c>
      <c r="CD6" s="81">
        <f t="shared" si="13"/>
        <v>0</v>
      </c>
      <c r="CE6" s="83">
        <f t="shared" si="14"/>
        <v>0</v>
      </c>
      <c r="CF6" s="83">
        <f t="shared" si="15"/>
        <v>0</v>
      </c>
      <c r="CG6" s="83">
        <f t="shared" si="35"/>
        <v>0</v>
      </c>
      <c r="CH6" s="83">
        <f t="shared" si="16"/>
        <v>0</v>
      </c>
      <c r="CI6" s="44">
        <f t="shared" si="17"/>
        <v>0</v>
      </c>
      <c r="CJ6" s="66" t="str">
        <f t="shared" si="36"/>
        <v>-</v>
      </c>
      <c r="CK6" s="66" t="str">
        <f t="shared" si="37"/>
        <v>-</v>
      </c>
      <c r="CL6" s="148" t="str">
        <f t="shared" si="38"/>
        <v>-</v>
      </c>
      <c r="CM6" s="148" t="str">
        <f t="shared" si="39"/>
        <v>-</v>
      </c>
      <c r="CN6" s="148" t="str">
        <f t="shared" si="40"/>
        <v>-</v>
      </c>
      <c r="CO6" s="148" t="str">
        <f t="shared" si="41"/>
        <v>-</v>
      </c>
      <c r="CP6" s="148" t="str">
        <f t="shared" si="42"/>
        <v>-</v>
      </c>
      <c r="CQ6" s="148" t="str">
        <f t="shared" si="43"/>
        <v>-</v>
      </c>
      <c r="CR6" s="149" t="str">
        <f t="shared" si="44"/>
        <v>-</v>
      </c>
      <c r="CS6" s="83">
        <f t="shared" si="45"/>
        <v>0</v>
      </c>
      <c r="CT6" s="87">
        <f t="shared" si="18"/>
        <v>0</v>
      </c>
      <c r="CU6" s="87">
        <f t="shared" si="19"/>
        <v>0</v>
      </c>
      <c r="CV6" s="87">
        <f t="shared" si="20"/>
        <v>0</v>
      </c>
      <c r="CW6" s="87">
        <f t="shared" si="21"/>
        <v>0</v>
      </c>
      <c r="CX6" s="87">
        <f t="shared" si="22"/>
        <v>0</v>
      </c>
      <c r="CY6" s="87">
        <f t="shared" si="23"/>
        <v>0</v>
      </c>
      <c r="CZ6" s="87">
        <f t="shared" si="24"/>
        <v>0</v>
      </c>
      <c r="DA6" s="87">
        <f t="shared" si="25"/>
        <v>0</v>
      </c>
      <c r="DB6" s="87">
        <f t="shared" si="26"/>
        <v>0</v>
      </c>
      <c r="DC6" s="87">
        <f t="shared" si="27"/>
        <v>0</v>
      </c>
      <c r="DD6" s="87">
        <f t="shared" si="28"/>
        <v>0</v>
      </c>
      <c r="DE6" s="87">
        <f t="shared" si="29"/>
        <v>0</v>
      </c>
      <c r="DF6" s="87" t="e">
        <f t="shared" si="30"/>
        <v>#DIV/0!</v>
      </c>
      <c r="DG6" s="87" t="e">
        <f t="shared" si="31"/>
        <v>#DIV/0!</v>
      </c>
      <c r="DH6" s="87" t="e">
        <f t="shared" si="32"/>
        <v>#DIV/0!</v>
      </c>
      <c r="DI6" s="88" t="e">
        <f t="shared" si="33"/>
        <v>#DIV/0!</v>
      </c>
      <c r="DJ6" s="83" t="e">
        <f t="shared" si="34"/>
        <v>#DIV/0!</v>
      </c>
      <c r="DK6" s="151">
        <f t="shared" si="46"/>
        <v>0</v>
      </c>
      <c r="DL6" s="74"/>
      <c r="DM6" s="75"/>
    </row>
    <row r="7" spans="1:117" ht="12.75">
      <c r="A7" s="59" t="s">
        <v>2</v>
      </c>
      <c r="B7" s="50"/>
      <c r="C7" s="4"/>
      <c r="D7" s="76"/>
      <c r="E7" s="76"/>
      <c r="F7" s="11"/>
      <c r="G7" s="140">
        <v>0</v>
      </c>
      <c r="H7" s="50">
        <v>0</v>
      </c>
      <c r="I7" s="50">
        <v>0</v>
      </c>
      <c r="J7" s="50">
        <v>0</v>
      </c>
      <c r="K7" s="50">
        <v>0</v>
      </c>
      <c r="L7" s="50">
        <v>0</v>
      </c>
      <c r="M7" s="50">
        <f t="shared" si="0"/>
        <v>0</v>
      </c>
      <c r="N7" s="50">
        <v>0</v>
      </c>
      <c r="O7" s="50">
        <v>0</v>
      </c>
      <c r="P7" s="50">
        <v>0</v>
      </c>
      <c r="Q7" s="50">
        <v>0</v>
      </c>
      <c r="R7" s="50">
        <v>0</v>
      </c>
      <c r="S7" s="50">
        <v>0</v>
      </c>
      <c r="T7" s="50">
        <v>0</v>
      </c>
      <c r="U7" s="50">
        <v>0</v>
      </c>
      <c r="V7" s="50">
        <v>0</v>
      </c>
      <c r="W7" s="50">
        <f t="shared" si="1"/>
        <v>0</v>
      </c>
      <c r="X7" s="50">
        <v>0</v>
      </c>
      <c r="Y7" s="50">
        <f t="shared" si="2"/>
        <v>0</v>
      </c>
      <c r="Z7" s="50">
        <v>0</v>
      </c>
      <c r="AA7" s="50">
        <v>0</v>
      </c>
      <c r="AB7" s="50">
        <v>0</v>
      </c>
      <c r="AC7" s="50">
        <v>0</v>
      </c>
      <c r="AD7" s="50">
        <v>0</v>
      </c>
      <c r="AE7" s="50">
        <f t="shared" si="3"/>
        <v>0</v>
      </c>
      <c r="AF7" s="50">
        <v>0</v>
      </c>
      <c r="AG7" s="50">
        <v>0</v>
      </c>
      <c r="AH7" s="50">
        <v>0</v>
      </c>
      <c r="AI7" s="50">
        <v>0</v>
      </c>
      <c r="AJ7" s="50">
        <v>0</v>
      </c>
      <c r="AK7" s="50">
        <v>0</v>
      </c>
      <c r="AL7" s="50">
        <v>0</v>
      </c>
      <c r="AM7" s="50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f t="shared" si="4"/>
        <v>0</v>
      </c>
      <c r="AT7" s="4">
        <v>0</v>
      </c>
      <c r="AU7" s="4">
        <f t="shared" si="5"/>
        <v>0</v>
      </c>
      <c r="AV7" s="4">
        <v>0</v>
      </c>
      <c r="AW7" s="4">
        <v>0</v>
      </c>
      <c r="AX7" s="4">
        <f t="shared" si="6"/>
        <v>0</v>
      </c>
      <c r="AY7" s="50">
        <v>0</v>
      </c>
      <c r="AZ7" s="50">
        <v>0</v>
      </c>
      <c r="BA7" s="50">
        <v>0</v>
      </c>
      <c r="BB7" s="50">
        <v>0</v>
      </c>
      <c r="BC7" s="50">
        <v>0</v>
      </c>
      <c r="BD7" s="50">
        <v>0</v>
      </c>
      <c r="BE7" s="50">
        <v>0</v>
      </c>
      <c r="BF7" s="50">
        <f t="shared" si="7"/>
        <v>0</v>
      </c>
      <c r="BG7" s="50">
        <v>0</v>
      </c>
      <c r="BH7" s="50">
        <v>0</v>
      </c>
      <c r="BI7" s="50">
        <v>0</v>
      </c>
      <c r="BJ7" s="50">
        <v>0</v>
      </c>
      <c r="BK7" s="50">
        <v>0</v>
      </c>
      <c r="BL7" s="50">
        <v>0</v>
      </c>
      <c r="BM7" s="50">
        <v>0</v>
      </c>
      <c r="BN7" s="50">
        <v>0</v>
      </c>
      <c r="BO7" s="50">
        <f t="shared" si="8"/>
        <v>0</v>
      </c>
      <c r="BP7" s="50">
        <v>0</v>
      </c>
      <c r="BQ7" s="50">
        <v>0</v>
      </c>
      <c r="BR7" s="50">
        <v>0</v>
      </c>
      <c r="BS7" s="50">
        <f t="shared" si="9"/>
        <v>0</v>
      </c>
      <c r="BT7" s="4">
        <v>0</v>
      </c>
      <c r="BU7" s="4">
        <v>0</v>
      </c>
      <c r="BV7" s="4">
        <v>0</v>
      </c>
      <c r="BW7" s="4">
        <v>0</v>
      </c>
      <c r="BX7" s="4">
        <f t="shared" si="10"/>
        <v>0</v>
      </c>
      <c r="BY7" s="4">
        <v>0</v>
      </c>
      <c r="BZ7" s="4">
        <v>0</v>
      </c>
      <c r="CA7" s="4">
        <v>0</v>
      </c>
      <c r="CB7" s="4">
        <f t="shared" si="11"/>
        <v>0</v>
      </c>
      <c r="CC7" s="4">
        <f t="shared" si="12"/>
        <v>0</v>
      </c>
      <c r="CD7" s="81">
        <f t="shared" si="13"/>
        <v>0</v>
      </c>
      <c r="CE7" s="83">
        <f t="shared" si="14"/>
        <v>0</v>
      </c>
      <c r="CF7" s="83">
        <f t="shared" si="15"/>
        <v>0</v>
      </c>
      <c r="CG7" s="83">
        <f t="shared" si="35"/>
        <v>0</v>
      </c>
      <c r="CH7" s="83">
        <f t="shared" si="16"/>
        <v>0</v>
      </c>
      <c r="CI7" s="44">
        <f t="shared" si="17"/>
        <v>0</v>
      </c>
      <c r="CJ7" s="66" t="str">
        <f t="shared" si="36"/>
        <v>-</v>
      </c>
      <c r="CK7" s="66" t="str">
        <f t="shared" si="37"/>
        <v>-</v>
      </c>
      <c r="CL7" s="148" t="str">
        <f t="shared" si="38"/>
        <v>-</v>
      </c>
      <c r="CM7" s="148" t="str">
        <f t="shared" si="39"/>
        <v>-</v>
      </c>
      <c r="CN7" s="148" t="str">
        <f t="shared" si="40"/>
        <v>-</v>
      </c>
      <c r="CO7" s="148" t="str">
        <f t="shared" si="41"/>
        <v>-</v>
      </c>
      <c r="CP7" s="148" t="str">
        <f t="shared" si="42"/>
        <v>-</v>
      </c>
      <c r="CQ7" s="148" t="str">
        <f t="shared" si="43"/>
        <v>-</v>
      </c>
      <c r="CR7" s="149" t="str">
        <f t="shared" si="44"/>
        <v>-</v>
      </c>
      <c r="CS7" s="83">
        <f t="shared" si="45"/>
        <v>0</v>
      </c>
      <c r="CT7" s="87">
        <f t="shared" si="18"/>
        <v>0</v>
      </c>
      <c r="CU7" s="87">
        <f t="shared" si="19"/>
        <v>0</v>
      </c>
      <c r="CV7" s="87">
        <f t="shared" si="20"/>
        <v>0</v>
      </c>
      <c r="CW7" s="87">
        <f t="shared" si="21"/>
        <v>0</v>
      </c>
      <c r="CX7" s="87">
        <f t="shared" si="22"/>
        <v>0</v>
      </c>
      <c r="CY7" s="87">
        <f t="shared" si="23"/>
        <v>0</v>
      </c>
      <c r="CZ7" s="87">
        <f t="shared" si="24"/>
        <v>0</v>
      </c>
      <c r="DA7" s="87">
        <f t="shared" si="25"/>
        <v>0</v>
      </c>
      <c r="DB7" s="87">
        <f t="shared" si="26"/>
        <v>0</v>
      </c>
      <c r="DC7" s="87">
        <f t="shared" si="27"/>
        <v>0</v>
      </c>
      <c r="DD7" s="87">
        <f t="shared" si="28"/>
        <v>0</v>
      </c>
      <c r="DE7" s="87">
        <f t="shared" si="29"/>
        <v>0</v>
      </c>
      <c r="DF7" s="87" t="e">
        <f t="shared" si="30"/>
        <v>#DIV/0!</v>
      </c>
      <c r="DG7" s="87" t="e">
        <f t="shared" si="31"/>
        <v>#DIV/0!</v>
      </c>
      <c r="DH7" s="87" t="e">
        <f t="shared" si="32"/>
        <v>#DIV/0!</v>
      </c>
      <c r="DI7" s="88" t="e">
        <f t="shared" si="33"/>
        <v>#DIV/0!</v>
      </c>
      <c r="DJ7" s="83" t="e">
        <f t="shared" si="34"/>
        <v>#DIV/0!</v>
      </c>
      <c r="DK7" s="151">
        <f t="shared" si="46"/>
        <v>0</v>
      </c>
      <c r="DL7" s="71"/>
      <c r="DM7" s="72"/>
    </row>
    <row r="8" spans="1:117" ht="12.75">
      <c r="A8" s="58" t="s">
        <v>3</v>
      </c>
      <c r="B8" s="49"/>
      <c r="C8" s="45"/>
      <c r="D8" s="73"/>
      <c r="E8" s="73"/>
      <c r="F8" s="135"/>
      <c r="G8" s="141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50">
        <f t="shared" si="0"/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50">
        <f t="shared" si="1"/>
        <v>0</v>
      </c>
      <c r="X8" s="49">
        <v>0</v>
      </c>
      <c r="Y8" s="50">
        <f t="shared" si="2"/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50">
        <f t="shared" si="3"/>
        <v>0</v>
      </c>
      <c r="AF8" s="49">
        <v>0</v>
      </c>
      <c r="AG8" s="49">
        <v>0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5">
        <v>0</v>
      </c>
      <c r="AO8" s="45">
        <v>0</v>
      </c>
      <c r="AP8" s="45">
        <v>0</v>
      </c>
      <c r="AQ8" s="45">
        <v>0</v>
      </c>
      <c r="AR8" s="45">
        <v>0</v>
      </c>
      <c r="AS8" s="4">
        <f t="shared" si="4"/>
        <v>0</v>
      </c>
      <c r="AT8" s="45">
        <v>0</v>
      </c>
      <c r="AU8" s="4">
        <f t="shared" si="5"/>
        <v>0</v>
      </c>
      <c r="AV8" s="45">
        <v>0</v>
      </c>
      <c r="AW8" s="45">
        <v>0</v>
      </c>
      <c r="AX8" s="4">
        <f t="shared" si="6"/>
        <v>0</v>
      </c>
      <c r="AY8" s="49">
        <v>0</v>
      </c>
      <c r="AZ8" s="49">
        <v>0</v>
      </c>
      <c r="BA8" s="49">
        <v>0</v>
      </c>
      <c r="BB8" s="49">
        <v>0</v>
      </c>
      <c r="BC8" s="49">
        <v>0</v>
      </c>
      <c r="BD8" s="49">
        <v>0</v>
      </c>
      <c r="BE8" s="49">
        <v>0</v>
      </c>
      <c r="BF8" s="50">
        <f t="shared" si="7"/>
        <v>0</v>
      </c>
      <c r="BG8" s="49">
        <v>0</v>
      </c>
      <c r="BH8" s="49">
        <v>0</v>
      </c>
      <c r="BI8" s="49">
        <v>0</v>
      </c>
      <c r="BJ8" s="49">
        <v>0</v>
      </c>
      <c r="BK8" s="49">
        <v>0</v>
      </c>
      <c r="BL8" s="49">
        <v>0</v>
      </c>
      <c r="BM8" s="49">
        <v>0</v>
      </c>
      <c r="BN8" s="49">
        <v>0</v>
      </c>
      <c r="BO8" s="50">
        <f t="shared" si="8"/>
        <v>0</v>
      </c>
      <c r="BP8" s="49">
        <v>0</v>
      </c>
      <c r="BQ8" s="49">
        <v>0</v>
      </c>
      <c r="BR8" s="49">
        <v>0</v>
      </c>
      <c r="BS8" s="50">
        <f t="shared" si="9"/>
        <v>0</v>
      </c>
      <c r="BT8" s="45">
        <v>0</v>
      </c>
      <c r="BU8" s="45">
        <v>0</v>
      </c>
      <c r="BV8" s="45">
        <v>0</v>
      </c>
      <c r="BW8" s="45">
        <v>0</v>
      </c>
      <c r="BX8" s="4">
        <f t="shared" si="10"/>
        <v>0</v>
      </c>
      <c r="BY8" s="45">
        <v>0</v>
      </c>
      <c r="BZ8" s="45">
        <v>0</v>
      </c>
      <c r="CA8" s="45">
        <v>0</v>
      </c>
      <c r="CB8" s="4">
        <f t="shared" si="11"/>
        <v>0</v>
      </c>
      <c r="CC8" s="4">
        <f t="shared" si="12"/>
        <v>0</v>
      </c>
      <c r="CD8" s="81">
        <f t="shared" si="13"/>
        <v>0</v>
      </c>
      <c r="CE8" s="83">
        <f t="shared" si="14"/>
        <v>0</v>
      </c>
      <c r="CF8" s="83">
        <f t="shared" si="15"/>
        <v>0</v>
      </c>
      <c r="CG8" s="83">
        <f t="shared" si="35"/>
        <v>0</v>
      </c>
      <c r="CH8" s="83">
        <f t="shared" si="16"/>
        <v>0</v>
      </c>
      <c r="CI8" s="44">
        <f t="shared" si="17"/>
        <v>0</v>
      </c>
      <c r="CJ8" s="66" t="str">
        <f t="shared" si="36"/>
        <v>-</v>
      </c>
      <c r="CK8" s="66" t="str">
        <f t="shared" si="37"/>
        <v>-</v>
      </c>
      <c r="CL8" s="148" t="str">
        <f t="shared" si="38"/>
        <v>-</v>
      </c>
      <c r="CM8" s="148" t="str">
        <f t="shared" si="39"/>
        <v>-</v>
      </c>
      <c r="CN8" s="148" t="str">
        <f t="shared" si="40"/>
        <v>-</v>
      </c>
      <c r="CO8" s="148" t="str">
        <f t="shared" si="41"/>
        <v>-</v>
      </c>
      <c r="CP8" s="148" t="str">
        <f t="shared" si="42"/>
        <v>-</v>
      </c>
      <c r="CQ8" s="148" t="str">
        <f t="shared" si="43"/>
        <v>-</v>
      </c>
      <c r="CR8" s="149" t="str">
        <f t="shared" si="44"/>
        <v>-</v>
      </c>
      <c r="CS8" s="83">
        <f t="shared" si="45"/>
        <v>0</v>
      </c>
      <c r="CT8" s="87">
        <f t="shared" si="18"/>
        <v>0</v>
      </c>
      <c r="CU8" s="87">
        <f t="shared" si="19"/>
        <v>0</v>
      </c>
      <c r="CV8" s="87">
        <f t="shared" si="20"/>
        <v>0</v>
      </c>
      <c r="CW8" s="87">
        <f t="shared" si="21"/>
        <v>0</v>
      </c>
      <c r="CX8" s="87">
        <f t="shared" si="22"/>
        <v>0</v>
      </c>
      <c r="CY8" s="87">
        <f t="shared" si="23"/>
        <v>0</v>
      </c>
      <c r="CZ8" s="87">
        <f t="shared" si="24"/>
        <v>0</v>
      </c>
      <c r="DA8" s="87">
        <f t="shared" si="25"/>
        <v>0</v>
      </c>
      <c r="DB8" s="87">
        <f t="shared" si="26"/>
        <v>0</v>
      </c>
      <c r="DC8" s="87">
        <f t="shared" si="27"/>
        <v>0</v>
      </c>
      <c r="DD8" s="87">
        <f t="shared" si="28"/>
        <v>0</v>
      </c>
      <c r="DE8" s="87">
        <f t="shared" si="29"/>
        <v>0</v>
      </c>
      <c r="DF8" s="87" t="e">
        <f t="shared" si="30"/>
        <v>#DIV/0!</v>
      </c>
      <c r="DG8" s="87" t="e">
        <f t="shared" si="31"/>
        <v>#DIV/0!</v>
      </c>
      <c r="DH8" s="87" t="e">
        <f t="shared" si="32"/>
        <v>#DIV/0!</v>
      </c>
      <c r="DI8" s="88" t="e">
        <f t="shared" si="33"/>
        <v>#DIV/0!</v>
      </c>
      <c r="DJ8" s="83" t="e">
        <f t="shared" si="34"/>
        <v>#DIV/0!</v>
      </c>
      <c r="DK8" s="151">
        <f t="shared" si="46"/>
        <v>0</v>
      </c>
      <c r="DL8" s="74"/>
      <c r="DM8" s="75"/>
    </row>
    <row r="9" spans="1:117" ht="12.75">
      <c r="A9" s="59" t="s">
        <v>4</v>
      </c>
      <c r="B9" s="50"/>
      <c r="C9" s="4"/>
      <c r="D9" s="76"/>
      <c r="E9" s="76"/>
      <c r="F9" s="11"/>
      <c r="G9" s="14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f t="shared" si="0"/>
        <v>0</v>
      </c>
      <c r="N9" s="50">
        <v>0</v>
      </c>
      <c r="O9" s="50">
        <v>0</v>
      </c>
      <c r="P9" s="50">
        <v>0</v>
      </c>
      <c r="Q9" s="50">
        <v>0</v>
      </c>
      <c r="R9" s="50">
        <v>0</v>
      </c>
      <c r="S9" s="50">
        <v>0</v>
      </c>
      <c r="T9" s="50">
        <v>0</v>
      </c>
      <c r="U9" s="50">
        <v>0</v>
      </c>
      <c r="V9" s="50">
        <v>0</v>
      </c>
      <c r="W9" s="50">
        <f t="shared" si="1"/>
        <v>0</v>
      </c>
      <c r="X9" s="50">
        <v>0</v>
      </c>
      <c r="Y9" s="50">
        <f t="shared" si="2"/>
        <v>0</v>
      </c>
      <c r="Z9" s="50">
        <v>0</v>
      </c>
      <c r="AA9" s="50">
        <v>0</v>
      </c>
      <c r="AB9" s="50">
        <v>0</v>
      </c>
      <c r="AC9" s="50">
        <v>0</v>
      </c>
      <c r="AD9" s="50">
        <v>0</v>
      </c>
      <c r="AE9" s="50">
        <f t="shared" si="3"/>
        <v>0</v>
      </c>
      <c r="AF9" s="50">
        <v>0</v>
      </c>
      <c r="AG9" s="50">
        <v>0</v>
      </c>
      <c r="AH9" s="50">
        <v>0</v>
      </c>
      <c r="AI9" s="50">
        <v>0</v>
      </c>
      <c r="AJ9" s="50">
        <v>0</v>
      </c>
      <c r="AK9" s="50">
        <v>0</v>
      </c>
      <c r="AL9" s="50">
        <v>0</v>
      </c>
      <c r="AM9" s="50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f t="shared" si="4"/>
        <v>0</v>
      </c>
      <c r="AT9" s="4">
        <v>0</v>
      </c>
      <c r="AU9" s="4">
        <f t="shared" si="5"/>
        <v>0</v>
      </c>
      <c r="AV9" s="4">
        <v>0</v>
      </c>
      <c r="AW9" s="4">
        <v>0</v>
      </c>
      <c r="AX9" s="4">
        <f t="shared" si="6"/>
        <v>0</v>
      </c>
      <c r="AY9" s="50">
        <v>0</v>
      </c>
      <c r="AZ9" s="50">
        <v>0</v>
      </c>
      <c r="BA9" s="50">
        <v>0</v>
      </c>
      <c r="BB9" s="50">
        <v>0</v>
      </c>
      <c r="BC9" s="50">
        <v>0</v>
      </c>
      <c r="BD9" s="50">
        <v>0</v>
      </c>
      <c r="BE9" s="50">
        <v>0</v>
      </c>
      <c r="BF9" s="50">
        <f t="shared" si="7"/>
        <v>0</v>
      </c>
      <c r="BG9" s="50">
        <v>0</v>
      </c>
      <c r="BH9" s="50">
        <v>0</v>
      </c>
      <c r="BI9" s="50">
        <v>0</v>
      </c>
      <c r="BJ9" s="50">
        <v>0</v>
      </c>
      <c r="BK9" s="50">
        <v>0</v>
      </c>
      <c r="BL9" s="50">
        <v>0</v>
      </c>
      <c r="BM9" s="50">
        <v>0</v>
      </c>
      <c r="BN9" s="50">
        <v>0</v>
      </c>
      <c r="BO9" s="50">
        <f t="shared" si="8"/>
        <v>0</v>
      </c>
      <c r="BP9" s="50">
        <v>0</v>
      </c>
      <c r="BQ9" s="50">
        <v>0</v>
      </c>
      <c r="BR9" s="50">
        <v>0</v>
      </c>
      <c r="BS9" s="50">
        <f t="shared" si="9"/>
        <v>0</v>
      </c>
      <c r="BT9" s="4">
        <v>0</v>
      </c>
      <c r="BU9" s="4">
        <v>0</v>
      </c>
      <c r="BV9" s="4">
        <v>0</v>
      </c>
      <c r="BW9" s="4">
        <v>0</v>
      </c>
      <c r="BX9" s="4">
        <f t="shared" si="10"/>
        <v>0</v>
      </c>
      <c r="BY9" s="4">
        <v>0</v>
      </c>
      <c r="BZ9" s="4">
        <v>0</v>
      </c>
      <c r="CA9" s="4">
        <v>0</v>
      </c>
      <c r="CB9" s="4">
        <f t="shared" si="11"/>
        <v>0</v>
      </c>
      <c r="CC9" s="4">
        <f t="shared" si="12"/>
        <v>0</v>
      </c>
      <c r="CD9" s="81">
        <f t="shared" si="13"/>
        <v>0</v>
      </c>
      <c r="CE9" s="83">
        <f t="shared" si="14"/>
        <v>0</v>
      </c>
      <c r="CF9" s="83">
        <f t="shared" si="15"/>
        <v>0</v>
      </c>
      <c r="CG9" s="83">
        <f t="shared" si="35"/>
        <v>0</v>
      </c>
      <c r="CH9" s="83">
        <f t="shared" si="16"/>
        <v>0</v>
      </c>
      <c r="CI9" s="44">
        <f t="shared" si="17"/>
        <v>0</v>
      </c>
      <c r="CJ9" s="66" t="str">
        <f t="shared" si="36"/>
        <v>-</v>
      </c>
      <c r="CK9" s="66" t="str">
        <f t="shared" si="37"/>
        <v>-</v>
      </c>
      <c r="CL9" s="148" t="str">
        <f t="shared" si="38"/>
        <v>-</v>
      </c>
      <c r="CM9" s="148" t="str">
        <f t="shared" si="39"/>
        <v>-</v>
      </c>
      <c r="CN9" s="148" t="str">
        <f t="shared" si="40"/>
        <v>-</v>
      </c>
      <c r="CO9" s="148" t="str">
        <f t="shared" si="41"/>
        <v>-</v>
      </c>
      <c r="CP9" s="148" t="str">
        <f t="shared" si="42"/>
        <v>-</v>
      </c>
      <c r="CQ9" s="148" t="str">
        <f t="shared" si="43"/>
        <v>-</v>
      </c>
      <c r="CR9" s="149" t="str">
        <f t="shared" si="44"/>
        <v>-</v>
      </c>
      <c r="CS9" s="83">
        <f t="shared" si="45"/>
        <v>0</v>
      </c>
      <c r="CT9" s="87">
        <f t="shared" si="18"/>
        <v>0</v>
      </c>
      <c r="CU9" s="87">
        <f t="shared" si="19"/>
        <v>0</v>
      </c>
      <c r="CV9" s="87">
        <f t="shared" si="20"/>
        <v>0</v>
      </c>
      <c r="CW9" s="87">
        <f t="shared" si="21"/>
        <v>0</v>
      </c>
      <c r="CX9" s="87">
        <f t="shared" si="22"/>
        <v>0</v>
      </c>
      <c r="CY9" s="87">
        <f t="shared" si="23"/>
        <v>0</v>
      </c>
      <c r="CZ9" s="87">
        <f t="shared" si="24"/>
        <v>0</v>
      </c>
      <c r="DA9" s="87">
        <f t="shared" si="25"/>
        <v>0</v>
      </c>
      <c r="DB9" s="87">
        <f t="shared" si="26"/>
        <v>0</v>
      </c>
      <c r="DC9" s="87">
        <f t="shared" si="27"/>
        <v>0</v>
      </c>
      <c r="DD9" s="87">
        <f t="shared" si="28"/>
        <v>0</v>
      </c>
      <c r="DE9" s="87">
        <f t="shared" si="29"/>
        <v>0</v>
      </c>
      <c r="DF9" s="87" t="e">
        <f t="shared" si="30"/>
        <v>#DIV/0!</v>
      </c>
      <c r="DG9" s="87" t="e">
        <f t="shared" si="31"/>
        <v>#DIV/0!</v>
      </c>
      <c r="DH9" s="87" t="e">
        <f t="shared" si="32"/>
        <v>#DIV/0!</v>
      </c>
      <c r="DI9" s="88" t="e">
        <f t="shared" si="33"/>
        <v>#DIV/0!</v>
      </c>
      <c r="DJ9" s="83" t="e">
        <f t="shared" si="34"/>
        <v>#DIV/0!</v>
      </c>
      <c r="DK9" s="151">
        <f t="shared" si="46"/>
        <v>0</v>
      </c>
      <c r="DL9" s="71"/>
      <c r="DM9" s="72"/>
    </row>
    <row r="10" spans="1:117" ht="12.75">
      <c r="A10" s="58" t="s">
        <v>5</v>
      </c>
      <c r="B10" s="49"/>
      <c r="C10" s="45"/>
      <c r="D10" s="73"/>
      <c r="E10" s="73"/>
      <c r="F10" s="135"/>
      <c r="G10" s="141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50">
        <f t="shared" si="0"/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50">
        <f t="shared" si="1"/>
        <v>0</v>
      </c>
      <c r="X10" s="49">
        <v>0</v>
      </c>
      <c r="Y10" s="50">
        <f t="shared" si="2"/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50">
        <f t="shared" si="3"/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5">
        <v>0</v>
      </c>
      <c r="AO10" s="45">
        <v>0</v>
      </c>
      <c r="AP10" s="45">
        <v>0</v>
      </c>
      <c r="AQ10" s="45">
        <v>0</v>
      </c>
      <c r="AR10" s="45">
        <v>0</v>
      </c>
      <c r="AS10" s="4">
        <f t="shared" si="4"/>
        <v>0</v>
      </c>
      <c r="AT10" s="45">
        <v>0</v>
      </c>
      <c r="AU10" s="4">
        <f t="shared" si="5"/>
        <v>0</v>
      </c>
      <c r="AV10" s="45">
        <v>0</v>
      </c>
      <c r="AW10" s="45">
        <v>0</v>
      </c>
      <c r="AX10" s="4">
        <f t="shared" si="6"/>
        <v>0</v>
      </c>
      <c r="AY10" s="49">
        <v>0</v>
      </c>
      <c r="AZ10" s="49">
        <v>0</v>
      </c>
      <c r="BA10" s="49">
        <v>0</v>
      </c>
      <c r="BB10" s="49">
        <v>0</v>
      </c>
      <c r="BC10" s="49">
        <v>0</v>
      </c>
      <c r="BD10" s="49">
        <v>0</v>
      </c>
      <c r="BE10" s="49">
        <v>0</v>
      </c>
      <c r="BF10" s="50">
        <f t="shared" si="7"/>
        <v>0</v>
      </c>
      <c r="BG10" s="49">
        <v>0</v>
      </c>
      <c r="BH10" s="49">
        <v>0</v>
      </c>
      <c r="BI10" s="49">
        <v>0</v>
      </c>
      <c r="BJ10" s="49">
        <v>0</v>
      </c>
      <c r="BK10" s="49">
        <v>0</v>
      </c>
      <c r="BL10" s="49">
        <v>0</v>
      </c>
      <c r="BM10" s="49">
        <v>0</v>
      </c>
      <c r="BN10" s="49">
        <v>0</v>
      </c>
      <c r="BO10" s="50">
        <f t="shared" si="8"/>
        <v>0</v>
      </c>
      <c r="BP10" s="49">
        <v>0</v>
      </c>
      <c r="BQ10" s="49">
        <v>0</v>
      </c>
      <c r="BR10" s="49">
        <v>0</v>
      </c>
      <c r="BS10" s="50">
        <f t="shared" si="9"/>
        <v>0</v>
      </c>
      <c r="BT10" s="45">
        <v>0</v>
      </c>
      <c r="BU10" s="45">
        <v>0</v>
      </c>
      <c r="BV10" s="45">
        <v>0</v>
      </c>
      <c r="BW10" s="45">
        <v>0</v>
      </c>
      <c r="BX10" s="4">
        <f t="shared" si="10"/>
        <v>0</v>
      </c>
      <c r="BY10" s="45">
        <v>0</v>
      </c>
      <c r="BZ10" s="45">
        <v>0</v>
      </c>
      <c r="CA10" s="45">
        <v>0</v>
      </c>
      <c r="CB10" s="4">
        <f t="shared" si="11"/>
        <v>0</v>
      </c>
      <c r="CC10" s="4">
        <f t="shared" si="12"/>
        <v>0</v>
      </c>
      <c r="CD10" s="81">
        <f t="shared" si="13"/>
        <v>0</v>
      </c>
      <c r="CE10" s="83">
        <f t="shared" si="14"/>
        <v>0</v>
      </c>
      <c r="CF10" s="83">
        <f t="shared" si="15"/>
        <v>0</v>
      </c>
      <c r="CG10" s="83">
        <f t="shared" si="35"/>
        <v>0</v>
      </c>
      <c r="CH10" s="83">
        <f t="shared" si="16"/>
        <v>0</v>
      </c>
      <c r="CI10" s="44">
        <f t="shared" si="17"/>
        <v>0</v>
      </c>
      <c r="CJ10" s="66" t="str">
        <f t="shared" si="36"/>
        <v>-</v>
      </c>
      <c r="CK10" s="66" t="str">
        <f t="shared" si="37"/>
        <v>-</v>
      </c>
      <c r="CL10" s="148" t="str">
        <f t="shared" si="38"/>
        <v>-</v>
      </c>
      <c r="CM10" s="148" t="str">
        <f t="shared" si="39"/>
        <v>-</v>
      </c>
      <c r="CN10" s="148" t="str">
        <f t="shared" si="40"/>
        <v>-</v>
      </c>
      <c r="CO10" s="148" t="str">
        <f t="shared" si="41"/>
        <v>-</v>
      </c>
      <c r="CP10" s="148" t="str">
        <f t="shared" si="42"/>
        <v>-</v>
      </c>
      <c r="CQ10" s="148" t="str">
        <f t="shared" si="43"/>
        <v>-</v>
      </c>
      <c r="CR10" s="149" t="str">
        <f t="shared" si="44"/>
        <v>-</v>
      </c>
      <c r="CS10" s="83">
        <f t="shared" si="45"/>
        <v>0</v>
      </c>
      <c r="CT10" s="87">
        <f t="shared" si="18"/>
        <v>0</v>
      </c>
      <c r="CU10" s="87">
        <f t="shared" si="19"/>
        <v>0</v>
      </c>
      <c r="CV10" s="87">
        <f t="shared" si="20"/>
        <v>0</v>
      </c>
      <c r="CW10" s="87">
        <f t="shared" si="21"/>
        <v>0</v>
      </c>
      <c r="CX10" s="87">
        <f t="shared" si="22"/>
        <v>0</v>
      </c>
      <c r="CY10" s="87">
        <f t="shared" si="23"/>
        <v>0</v>
      </c>
      <c r="CZ10" s="87">
        <f t="shared" si="24"/>
        <v>0</v>
      </c>
      <c r="DA10" s="87">
        <f t="shared" si="25"/>
        <v>0</v>
      </c>
      <c r="DB10" s="87">
        <f t="shared" si="26"/>
        <v>0</v>
      </c>
      <c r="DC10" s="87">
        <f t="shared" si="27"/>
        <v>0</v>
      </c>
      <c r="DD10" s="87">
        <f t="shared" si="28"/>
        <v>0</v>
      </c>
      <c r="DE10" s="87">
        <f t="shared" si="29"/>
        <v>0</v>
      </c>
      <c r="DF10" s="87" t="e">
        <f t="shared" si="30"/>
        <v>#DIV/0!</v>
      </c>
      <c r="DG10" s="87" t="e">
        <f t="shared" si="31"/>
        <v>#DIV/0!</v>
      </c>
      <c r="DH10" s="87" t="e">
        <f t="shared" si="32"/>
        <v>#DIV/0!</v>
      </c>
      <c r="DI10" s="88" t="e">
        <f t="shared" si="33"/>
        <v>#DIV/0!</v>
      </c>
      <c r="DJ10" s="83" t="e">
        <f t="shared" si="34"/>
        <v>#DIV/0!</v>
      </c>
      <c r="DK10" s="151">
        <f t="shared" si="46"/>
        <v>0</v>
      </c>
      <c r="DL10" s="74"/>
      <c r="DM10" s="75"/>
    </row>
    <row r="11" spans="1:117" ht="12.75">
      <c r="A11" s="59" t="s">
        <v>6</v>
      </c>
      <c r="B11" s="50"/>
      <c r="C11" s="4"/>
      <c r="D11" s="76"/>
      <c r="E11" s="76"/>
      <c r="F11" s="11"/>
      <c r="G11" s="14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f t="shared" si="0"/>
        <v>0</v>
      </c>
      <c r="N11" s="50">
        <v>0</v>
      </c>
      <c r="O11" s="50">
        <v>0</v>
      </c>
      <c r="P11" s="50">
        <v>0</v>
      </c>
      <c r="Q11" s="50">
        <v>0</v>
      </c>
      <c r="R11" s="50">
        <v>0</v>
      </c>
      <c r="S11" s="50">
        <v>0</v>
      </c>
      <c r="T11" s="50">
        <v>0</v>
      </c>
      <c r="U11" s="50">
        <v>0</v>
      </c>
      <c r="V11" s="50">
        <v>0</v>
      </c>
      <c r="W11" s="50">
        <f t="shared" si="1"/>
        <v>0</v>
      </c>
      <c r="X11" s="50">
        <v>0</v>
      </c>
      <c r="Y11" s="50">
        <f t="shared" si="2"/>
        <v>0</v>
      </c>
      <c r="Z11" s="50">
        <v>0</v>
      </c>
      <c r="AA11" s="50">
        <v>0</v>
      </c>
      <c r="AB11" s="50">
        <v>0</v>
      </c>
      <c r="AC11" s="50">
        <v>0</v>
      </c>
      <c r="AD11" s="50">
        <v>0</v>
      </c>
      <c r="AE11" s="50">
        <f t="shared" si="3"/>
        <v>0</v>
      </c>
      <c r="AF11" s="50">
        <v>0</v>
      </c>
      <c r="AG11" s="50">
        <v>0</v>
      </c>
      <c r="AH11" s="50">
        <v>0</v>
      </c>
      <c r="AI11" s="50">
        <v>0</v>
      </c>
      <c r="AJ11" s="50">
        <v>0</v>
      </c>
      <c r="AK11" s="50">
        <v>0</v>
      </c>
      <c r="AL11" s="50">
        <v>0</v>
      </c>
      <c r="AM11" s="50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f t="shared" si="4"/>
        <v>0</v>
      </c>
      <c r="AT11" s="4">
        <v>0</v>
      </c>
      <c r="AU11" s="4">
        <f t="shared" si="5"/>
        <v>0</v>
      </c>
      <c r="AV11" s="4">
        <v>0</v>
      </c>
      <c r="AW11" s="4">
        <v>0</v>
      </c>
      <c r="AX11" s="4">
        <f t="shared" si="6"/>
        <v>0</v>
      </c>
      <c r="AY11" s="50">
        <v>0</v>
      </c>
      <c r="AZ11" s="50">
        <v>0</v>
      </c>
      <c r="BA11" s="50">
        <v>0</v>
      </c>
      <c r="BB11" s="50">
        <v>0</v>
      </c>
      <c r="BC11" s="50">
        <v>0</v>
      </c>
      <c r="BD11" s="50">
        <v>0</v>
      </c>
      <c r="BE11" s="50">
        <v>0</v>
      </c>
      <c r="BF11" s="50">
        <f t="shared" si="7"/>
        <v>0</v>
      </c>
      <c r="BG11" s="50">
        <v>0</v>
      </c>
      <c r="BH11" s="50">
        <v>0</v>
      </c>
      <c r="BI11" s="50">
        <v>0</v>
      </c>
      <c r="BJ11" s="50">
        <v>0</v>
      </c>
      <c r="BK11" s="50">
        <v>0</v>
      </c>
      <c r="BL11" s="50">
        <v>0</v>
      </c>
      <c r="BM11" s="50">
        <v>0</v>
      </c>
      <c r="BN11" s="50">
        <v>0</v>
      </c>
      <c r="BO11" s="50">
        <f t="shared" si="8"/>
        <v>0</v>
      </c>
      <c r="BP11" s="50">
        <v>0</v>
      </c>
      <c r="BQ11" s="50">
        <v>0</v>
      </c>
      <c r="BR11" s="50">
        <v>0</v>
      </c>
      <c r="BS11" s="50">
        <f t="shared" si="9"/>
        <v>0</v>
      </c>
      <c r="BT11" s="4">
        <v>0</v>
      </c>
      <c r="BU11" s="4">
        <v>0</v>
      </c>
      <c r="BV11" s="4">
        <v>0</v>
      </c>
      <c r="BW11" s="4">
        <v>0</v>
      </c>
      <c r="BX11" s="4">
        <f t="shared" si="10"/>
        <v>0</v>
      </c>
      <c r="BY11" s="4">
        <v>0</v>
      </c>
      <c r="BZ11" s="4">
        <v>0</v>
      </c>
      <c r="CA11" s="4">
        <v>0</v>
      </c>
      <c r="CB11" s="4">
        <f t="shared" si="11"/>
        <v>0</v>
      </c>
      <c r="CC11" s="4">
        <f t="shared" si="12"/>
        <v>0</v>
      </c>
      <c r="CD11" s="81">
        <f t="shared" si="13"/>
        <v>0</v>
      </c>
      <c r="CE11" s="83">
        <f t="shared" si="14"/>
        <v>0</v>
      </c>
      <c r="CF11" s="83">
        <f t="shared" si="15"/>
        <v>0</v>
      </c>
      <c r="CG11" s="83">
        <f t="shared" si="35"/>
        <v>0</v>
      </c>
      <c r="CH11" s="83">
        <f t="shared" si="16"/>
        <v>0</v>
      </c>
      <c r="CI11" s="44">
        <f t="shared" si="17"/>
        <v>0</v>
      </c>
      <c r="CJ11" s="66" t="str">
        <f t="shared" si="36"/>
        <v>-</v>
      </c>
      <c r="CK11" s="66" t="str">
        <f t="shared" si="37"/>
        <v>-</v>
      </c>
      <c r="CL11" s="148" t="str">
        <f t="shared" si="38"/>
        <v>-</v>
      </c>
      <c r="CM11" s="148" t="str">
        <f t="shared" si="39"/>
        <v>-</v>
      </c>
      <c r="CN11" s="148" t="str">
        <f t="shared" si="40"/>
        <v>-</v>
      </c>
      <c r="CO11" s="148" t="str">
        <f t="shared" si="41"/>
        <v>-</v>
      </c>
      <c r="CP11" s="148" t="str">
        <f t="shared" si="42"/>
        <v>-</v>
      </c>
      <c r="CQ11" s="148" t="str">
        <f t="shared" si="43"/>
        <v>-</v>
      </c>
      <c r="CR11" s="149" t="str">
        <f t="shared" si="44"/>
        <v>-</v>
      </c>
      <c r="CS11" s="83">
        <f t="shared" si="45"/>
        <v>0</v>
      </c>
      <c r="CT11" s="87">
        <f t="shared" si="18"/>
        <v>0</v>
      </c>
      <c r="CU11" s="87">
        <f t="shared" si="19"/>
        <v>0</v>
      </c>
      <c r="CV11" s="87">
        <f t="shared" si="20"/>
        <v>0</v>
      </c>
      <c r="CW11" s="87">
        <f t="shared" si="21"/>
        <v>0</v>
      </c>
      <c r="CX11" s="87">
        <f t="shared" si="22"/>
        <v>0</v>
      </c>
      <c r="CY11" s="87">
        <f t="shared" si="23"/>
        <v>0</v>
      </c>
      <c r="CZ11" s="87">
        <f t="shared" si="24"/>
        <v>0</v>
      </c>
      <c r="DA11" s="87">
        <f t="shared" si="25"/>
        <v>0</v>
      </c>
      <c r="DB11" s="87">
        <f t="shared" si="26"/>
        <v>0</v>
      </c>
      <c r="DC11" s="87">
        <f t="shared" si="27"/>
        <v>0</v>
      </c>
      <c r="DD11" s="87">
        <f t="shared" si="28"/>
        <v>0</v>
      </c>
      <c r="DE11" s="87">
        <f t="shared" si="29"/>
        <v>0</v>
      </c>
      <c r="DF11" s="87" t="e">
        <f t="shared" si="30"/>
        <v>#DIV/0!</v>
      </c>
      <c r="DG11" s="87" t="e">
        <f t="shared" si="31"/>
        <v>#DIV/0!</v>
      </c>
      <c r="DH11" s="87" t="e">
        <f t="shared" si="32"/>
        <v>#DIV/0!</v>
      </c>
      <c r="DI11" s="88" t="e">
        <f t="shared" si="33"/>
        <v>#DIV/0!</v>
      </c>
      <c r="DJ11" s="83" t="e">
        <f t="shared" si="34"/>
        <v>#DIV/0!</v>
      </c>
      <c r="DK11" s="151">
        <f t="shared" si="46"/>
        <v>0</v>
      </c>
      <c r="DL11" s="71"/>
      <c r="DM11" s="72"/>
    </row>
    <row r="12" spans="1:117" ht="12.75">
      <c r="A12" s="58" t="s">
        <v>7</v>
      </c>
      <c r="B12" s="49"/>
      <c r="C12" s="45"/>
      <c r="D12" s="73"/>
      <c r="E12" s="73"/>
      <c r="F12" s="135"/>
      <c r="G12" s="141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50">
        <f t="shared" si="0"/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50">
        <f t="shared" si="1"/>
        <v>0</v>
      </c>
      <c r="X12" s="49">
        <v>0</v>
      </c>
      <c r="Y12" s="50">
        <f t="shared" si="2"/>
        <v>0</v>
      </c>
      <c r="Z12" s="49">
        <v>0</v>
      </c>
      <c r="AA12" s="49">
        <v>0</v>
      </c>
      <c r="AB12" s="49">
        <v>0</v>
      </c>
      <c r="AC12" s="49">
        <v>0</v>
      </c>
      <c r="AD12" s="49">
        <v>0</v>
      </c>
      <c r="AE12" s="50">
        <f t="shared" si="3"/>
        <v>0</v>
      </c>
      <c r="AF12" s="49">
        <v>0</v>
      </c>
      <c r="AG12" s="49">
        <v>0</v>
      </c>
      <c r="AH12" s="49">
        <v>0</v>
      </c>
      <c r="AI12" s="49">
        <v>0</v>
      </c>
      <c r="AJ12" s="49">
        <v>0</v>
      </c>
      <c r="AK12" s="49">
        <v>0</v>
      </c>
      <c r="AL12" s="49">
        <v>0</v>
      </c>
      <c r="AM12" s="49">
        <v>0</v>
      </c>
      <c r="AN12" s="45">
        <v>0</v>
      </c>
      <c r="AO12" s="45">
        <v>0</v>
      </c>
      <c r="AP12" s="45">
        <v>0</v>
      </c>
      <c r="AQ12" s="45">
        <v>0</v>
      </c>
      <c r="AR12" s="45">
        <v>0</v>
      </c>
      <c r="AS12" s="4">
        <f t="shared" si="4"/>
        <v>0</v>
      </c>
      <c r="AT12" s="45">
        <v>0</v>
      </c>
      <c r="AU12" s="4">
        <f t="shared" si="5"/>
        <v>0</v>
      </c>
      <c r="AV12" s="45">
        <v>0</v>
      </c>
      <c r="AW12" s="45">
        <v>0</v>
      </c>
      <c r="AX12" s="4">
        <f t="shared" si="6"/>
        <v>0</v>
      </c>
      <c r="AY12" s="49">
        <v>0</v>
      </c>
      <c r="AZ12" s="49">
        <v>0</v>
      </c>
      <c r="BA12" s="49">
        <v>0</v>
      </c>
      <c r="BB12" s="49">
        <v>0</v>
      </c>
      <c r="BC12" s="49">
        <v>0</v>
      </c>
      <c r="BD12" s="49">
        <v>0</v>
      </c>
      <c r="BE12" s="49">
        <v>0</v>
      </c>
      <c r="BF12" s="50">
        <f t="shared" si="7"/>
        <v>0</v>
      </c>
      <c r="BG12" s="49">
        <v>0</v>
      </c>
      <c r="BH12" s="49">
        <v>0</v>
      </c>
      <c r="BI12" s="49">
        <v>0</v>
      </c>
      <c r="BJ12" s="49">
        <v>0</v>
      </c>
      <c r="BK12" s="49">
        <v>0</v>
      </c>
      <c r="BL12" s="49">
        <v>0</v>
      </c>
      <c r="BM12" s="49">
        <v>0</v>
      </c>
      <c r="BN12" s="49">
        <v>0</v>
      </c>
      <c r="BO12" s="50">
        <f t="shared" si="8"/>
        <v>0</v>
      </c>
      <c r="BP12" s="49">
        <v>0</v>
      </c>
      <c r="BQ12" s="49">
        <v>0</v>
      </c>
      <c r="BR12" s="49">
        <v>0</v>
      </c>
      <c r="BS12" s="50">
        <f t="shared" si="9"/>
        <v>0</v>
      </c>
      <c r="BT12" s="45">
        <v>0</v>
      </c>
      <c r="BU12" s="45">
        <v>0</v>
      </c>
      <c r="BV12" s="45">
        <v>0</v>
      </c>
      <c r="BW12" s="45">
        <v>0</v>
      </c>
      <c r="BX12" s="4">
        <f t="shared" si="10"/>
        <v>0</v>
      </c>
      <c r="BY12" s="45">
        <v>0</v>
      </c>
      <c r="BZ12" s="45">
        <v>0</v>
      </c>
      <c r="CA12" s="45">
        <v>0</v>
      </c>
      <c r="CB12" s="4">
        <f t="shared" si="11"/>
        <v>0</v>
      </c>
      <c r="CC12" s="4">
        <f t="shared" si="12"/>
        <v>0</v>
      </c>
      <c r="CD12" s="81">
        <f t="shared" si="13"/>
        <v>0</v>
      </c>
      <c r="CE12" s="83">
        <f t="shared" si="14"/>
        <v>0</v>
      </c>
      <c r="CF12" s="83">
        <f t="shared" si="15"/>
        <v>0</v>
      </c>
      <c r="CG12" s="83">
        <f t="shared" si="35"/>
        <v>0</v>
      </c>
      <c r="CH12" s="83">
        <f t="shared" si="16"/>
        <v>0</v>
      </c>
      <c r="CI12" s="44">
        <f t="shared" si="17"/>
        <v>0</v>
      </c>
      <c r="CJ12" s="66" t="str">
        <f t="shared" si="36"/>
        <v>-</v>
      </c>
      <c r="CK12" s="66" t="str">
        <f t="shared" si="37"/>
        <v>-</v>
      </c>
      <c r="CL12" s="148" t="str">
        <f t="shared" si="38"/>
        <v>-</v>
      </c>
      <c r="CM12" s="148" t="str">
        <f t="shared" si="39"/>
        <v>-</v>
      </c>
      <c r="CN12" s="148" t="str">
        <f t="shared" si="40"/>
        <v>-</v>
      </c>
      <c r="CO12" s="148" t="str">
        <f t="shared" si="41"/>
        <v>-</v>
      </c>
      <c r="CP12" s="148" t="str">
        <f t="shared" si="42"/>
        <v>-</v>
      </c>
      <c r="CQ12" s="148" t="str">
        <f t="shared" si="43"/>
        <v>-</v>
      </c>
      <c r="CR12" s="149" t="str">
        <f t="shared" si="44"/>
        <v>-</v>
      </c>
      <c r="CS12" s="83">
        <f t="shared" si="45"/>
        <v>0</v>
      </c>
      <c r="CT12" s="87">
        <f t="shared" si="18"/>
        <v>0</v>
      </c>
      <c r="CU12" s="87">
        <f t="shared" si="19"/>
        <v>0</v>
      </c>
      <c r="CV12" s="87">
        <f t="shared" si="20"/>
        <v>0</v>
      </c>
      <c r="CW12" s="87">
        <f t="shared" si="21"/>
        <v>0</v>
      </c>
      <c r="CX12" s="87">
        <f t="shared" si="22"/>
        <v>0</v>
      </c>
      <c r="CY12" s="87">
        <f t="shared" si="23"/>
        <v>0</v>
      </c>
      <c r="CZ12" s="87">
        <f t="shared" si="24"/>
        <v>0</v>
      </c>
      <c r="DA12" s="87">
        <f t="shared" si="25"/>
        <v>0</v>
      </c>
      <c r="DB12" s="87">
        <f t="shared" si="26"/>
        <v>0</v>
      </c>
      <c r="DC12" s="87">
        <f t="shared" si="27"/>
        <v>0</v>
      </c>
      <c r="DD12" s="87">
        <f t="shared" si="28"/>
        <v>0</v>
      </c>
      <c r="DE12" s="87">
        <f t="shared" si="29"/>
        <v>0</v>
      </c>
      <c r="DF12" s="87" t="e">
        <f t="shared" si="30"/>
        <v>#DIV/0!</v>
      </c>
      <c r="DG12" s="87" t="e">
        <f t="shared" si="31"/>
        <v>#DIV/0!</v>
      </c>
      <c r="DH12" s="87" t="e">
        <f t="shared" si="32"/>
        <v>#DIV/0!</v>
      </c>
      <c r="DI12" s="88" t="e">
        <f t="shared" si="33"/>
        <v>#DIV/0!</v>
      </c>
      <c r="DJ12" s="83" t="e">
        <f t="shared" si="34"/>
        <v>#DIV/0!</v>
      </c>
      <c r="DK12" s="151">
        <f t="shared" si="46"/>
        <v>0</v>
      </c>
      <c r="DL12" s="74"/>
      <c r="DM12" s="75"/>
    </row>
    <row r="13" spans="1:117" ht="12.75">
      <c r="A13" s="59" t="s">
        <v>8</v>
      </c>
      <c r="B13" s="50"/>
      <c r="C13" s="4"/>
      <c r="D13" s="76"/>
      <c r="E13" s="76"/>
      <c r="F13" s="11"/>
      <c r="G13" s="14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f t="shared" si="0"/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f t="shared" si="1"/>
        <v>0</v>
      </c>
      <c r="X13" s="50">
        <v>0</v>
      </c>
      <c r="Y13" s="50">
        <f t="shared" si="2"/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f t="shared" si="3"/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f t="shared" si="4"/>
        <v>0</v>
      </c>
      <c r="AT13" s="4">
        <v>0</v>
      </c>
      <c r="AU13" s="4">
        <f t="shared" si="5"/>
        <v>0</v>
      </c>
      <c r="AV13" s="4">
        <v>0</v>
      </c>
      <c r="AW13" s="4">
        <v>0</v>
      </c>
      <c r="AX13" s="4">
        <f t="shared" si="6"/>
        <v>0</v>
      </c>
      <c r="AY13" s="50">
        <v>0</v>
      </c>
      <c r="AZ13" s="50">
        <v>0</v>
      </c>
      <c r="BA13" s="50">
        <v>0</v>
      </c>
      <c r="BB13" s="50">
        <v>0</v>
      </c>
      <c r="BC13" s="50">
        <v>0</v>
      </c>
      <c r="BD13" s="50">
        <v>0</v>
      </c>
      <c r="BE13" s="50">
        <v>0</v>
      </c>
      <c r="BF13" s="50">
        <f t="shared" si="7"/>
        <v>0</v>
      </c>
      <c r="BG13" s="50">
        <v>0</v>
      </c>
      <c r="BH13" s="50">
        <v>0</v>
      </c>
      <c r="BI13" s="50">
        <v>0</v>
      </c>
      <c r="BJ13" s="50">
        <v>0</v>
      </c>
      <c r="BK13" s="50">
        <v>0</v>
      </c>
      <c r="BL13" s="50">
        <v>0</v>
      </c>
      <c r="BM13" s="50">
        <v>0</v>
      </c>
      <c r="BN13" s="50">
        <v>0</v>
      </c>
      <c r="BO13" s="50">
        <f t="shared" si="8"/>
        <v>0</v>
      </c>
      <c r="BP13" s="50">
        <v>0</v>
      </c>
      <c r="BQ13" s="50">
        <v>0</v>
      </c>
      <c r="BR13" s="50">
        <v>0</v>
      </c>
      <c r="BS13" s="50">
        <f t="shared" si="9"/>
        <v>0</v>
      </c>
      <c r="BT13" s="4">
        <v>0</v>
      </c>
      <c r="BU13" s="4">
        <v>0</v>
      </c>
      <c r="BV13" s="4">
        <v>0</v>
      </c>
      <c r="BW13" s="4">
        <v>0</v>
      </c>
      <c r="BX13" s="4">
        <f t="shared" si="10"/>
        <v>0</v>
      </c>
      <c r="BY13" s="4">
        <v>0</v>
      </c>
      <c r="BZ13" s="4">
        <v>0</v>
      </c>
      <c r="CA13" s="4">
        <v>0</v>
      </c>
      <c r="CB13" s="4">
        <f t="shared" si="11"/>
        <v>0</v>
      </c>
      <c r="CC13" s="4">
        <f t="shared" si="12"/>
        <v>0</v>
      </c>
      <c r="CD13" s="81">
        <f t="shared" si="13"/>
        <v>0</v>
      </c>
      <c r="CE13" s="83">
        <f t="shared" si="14"/>
        <v>0</v>
      </c>
      <c r="CF13" s="83">
        <f t="shared" si="15"/>
        <v>0</v>
      </c>
      <c r="CG13" s="83">
        <f t="shared" si="35"/>
        <v>0</v>
      </c>
      <c r="CH13" s="83">
        <f t="shared" si="16"/>
        <v>0</v>
      </c>
      <c r="CI13" s="44">
        <f t="shared" si="17"/>
        <v>0</v>
      </c>
      <c r="CJ13" s="66" t="str">
        <f t="shared" si="36"/>
        <v>-</v>
      </c>
      <c r="CK13" s="66" t="str">
        <f t="shared" si="37"/>
        <v>-</v>
      </c>
      <c r="CL13" s="148" t="str">
        <f t="shared" si="38"/>
        <v>-</v>
      </c>
      <c r="CM13" s="148" t="str">
        <f t="shared" si="39"/>
        <v>-</v>
      </c>
      <c r="CN13" s="148" t="str">
        <f t="shared" si="40"/>
        <v>-</v>
      </c>
      <c r="CO13" s="148" t="str">
        <f t="shared" si="41"/>
        <v>-</v>
      </c>
      <c r="CP13" s="148" t="str">
        <f t="shared" si="42"/>
        <v>-</v>
      </c>
      <c r="CQ13" s="148" t="str">
        <f t="shared" si="43"/>
        <v>-</v>
      </c>
      <c r="CR13" s="149" t="str">
        <f t="shared" si="44"/>
        <v>-</v>
      </c>
      <c r="CS13" s="83">
        <f t="shared" si="45"/>
        <v>0</v>
      </c>
      <c r="CT13" s="87">
        <f t="shared" si="18"/>
        <v>0</v>
      </c>
      <c r="CU13" s="87">
        <f t="shared" si="19"/>
        <v>0</v>
      </c>
      <c r="CV13" s="87">
        <f t="shared" si="20"/>
        <v>0</v>
      </c>
      <c r="CW13" s="87">
        <f t="shared" si="21"/>
        <v>0</v>
      </c>
      <c r="CX13" s="87">
        <f t="shared" si="22"/>
        <v>0</v>
      </c>
      <c r="CY13" s="87">
        <f t="shared" si="23"/>
        <v>0</v>
      </c>
      <c r="CZ13" s="87">
        <f t="shared" si="24"/>
        <v>0</v>
      </c>
      <c r="DA13" s="87">
        <f t="shared" si="25"/>
        <v>0</v>
      </c>
      <c r="DB13" s="87">
        <f t="shared" si="26"/>
        <v>0</v>
      </c>
      <c r="DC13" s="87">
        <f t="shared" si="27"/>
        <v>0</v>
      </c>
      <c r="DD13" s="87">
        <f t="shared" si="28"/>
        <v>0</v>
      </c>
      <c r="DE13" s="87">
        <f t="shared" si="29"/>
        <v>0</v>
      </c>
      <c r="DF13" s="87" t="e">
        <f t="shared" si="30"/>
        <v>#DIV/0!</v>
      </c>
      <c r="DG13" s="87" t="e">
        <f t="shared" si="31"/>
        <v>#DIV/0!</v>
      </c>
      <c r="DH13" s="87" t="e">
        <f t="shared" si="32"/>
        <v>#DIV/0!</v>
      </c>
      <c r="DI13" s="88" t="e">
        <f t="shared" si="33"/>
        <v>#DIV/0!</v>
      </c>
      <c r="DJ13" s="83" t="e">
        <f t="shared" si="34"/>
        <v>#DIV/0!</v>
      </c>
      <c r="DK13" s="151">
        <f t="shared" si="46"/>
        <v>0</v>
      </c>
      <c r="DL13" s="71"/>
      <c r="DM13" s="72"/>
    </row>
    <row r="14" spans="1:117" ht="12.75">
      <c r="A14" s="58" t="s">
        <v>33</v>
      </c>
      <c r="B14" s="49"/>
      <c r="C14" s="45"/>
      <c r="D14" s="73"/>
      <c r="E14" s="73"/>
      <c r="F14" s="135"/>
      <c r="G14" s="141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50">
        <f t="shared" si="0"/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50">
        <f t="shared" si="1"/>
        <v>0</v>
      </c>
      <c r="X14" s="49">
        <v>0</v>
      </c>
      <c r="Y14" s="50">
        <f t="shared" si="2"/>
        <v>0</v>
      </c>
      <c r="Z14" s="49">
        <v>0</v>
      </c>
      <c r="AA14" s="49">
        <v>0</v>
      </c>
      <c r="AB14" s="49">
        <v>0</v>
      </c>
      <c r="AC14" s="49">
        <v>0</v>
      </c>
      <c r="AD14" s="49">
        <v>0</v>
      </c>
      <c r="AE14" s="50">
        <f t="shared" si="3"/>
        <v>0</v>
      </c>
      <c r="AF14" s="49">
        <v>0</v>
      </c>
      <c r="AG14" s="49">
        <v>0</v>
      </c>
      <c r="AH14" s="49">
        <v>0</v>
      </c>
      <c r="AI14" s="49">
        <v>0</v>
      </c>
      <c r="AJ14" s="49">
        <v>0</v>
      </c>
      <c r="AK14" s="49">
        <v>0</v>
      </c>
      <c r="AL14" s="49">
        <v>0</v>
      </c>
      <c r="AM14" s="49">
        <v>0</v>
      </c>
      <c r="AN14" s="45">
        <v>0</v>
      </c>
      <c r="AO14" s="45">
        <v>0</v>
      </c>
      <c r="AP14" s="45">
        <v>0</v>
      </c>
      <c r="AQ14" s="45">
        <v>0</v>
      </c>
      <c r="AR14" s="45">
        <v>0</v>
      </c>
      <c r="AS14" s="4">
        <f t="shared" si="4"/>
        <v>0</v>
      </c>
      <c r="AT14" s="45">
        <v>0</v>
      </c>
      <c r="AU14" s="4">
        <f t="shared" si="5"/>
        <v>0</v>
      </c>
      <c r="AV14" s="45">
        <v>0</v>
      </c>
      <c r="AW14" s="45">
        <v>0</v>
      </c>
      <c r="AX14" s="4">
        <f t="shared" si="6"/>
        <v>0</v>
      </c>
      <c r="AY14" s="49">
        <v>0</v>
      </c>
      <c r="AZ14" s="49">
        <v>0</v>
      </c>
      <c r="BA14" s="49">
        <v>0</v>
      </c>
      <c r="BB14" s="49">
        <v>0</v>
      </c>
      <c r="BC14" s="49">
        <v>0</v>
      </c>
      <c r="BD14" s="49">
        <v>0</v>
      </c>
      <c r="BE14" s="49">
        <v>0</v>
      </c>
      <c r="BF14" s="50">
        <f t="shared" si="7"/>
        <v>0</v>
      </c>
      <c r="BG14" s="49">
        <v>0</v>
      </c>
      <c r="BH14" s="49">
        <v>0</v>
      </c>
      <c r="BI14" s="49">
        <v>0</v>
      </c>
      <c r="BJ14" s="49">
        <v>0</v>
      </c>
      <c r="BK14" s="49">
        <v>0</v>
      </c>
      <c r="BL14" s="49">
        <v>0</v>
      </c>
      <c r="BM14" s="49">
        <v>0</v>
      </c>
      <c r="BN14" s="49">
        <v>0</v>
      </c>
      <c r="BO14" s="50">
        <f t="shared" si="8"/>
        <v>0</v>
      </c>
      <c r="BP14" s="49">
        <v>0</v>
      </c>
      <c r="BQ14" s="49">
        <v>0</v>
      </c>
      <c r="BR14" s="49">
        <v>0</v>
      </c>
      <c r="BS14" s="50">
        <f t="shared" si="9"/>
        <v>0</v>
      </c>
      <c r="BT14" s="45">
        <v>0</v>
      </c>
      <c r="BU14" s="45">
        <v>0</v>
      </c>
      <c r="BV14" s="45">
        <v>0</v>
      </c>
      <c r="BW14" s="45">
        <v>0</v>
      </c>
      <c r="BX14" s="4">
        <f t="shared" si="10"/>
        <v>0</v>
      </c>
      <c r="BY14" s="45">
        <v>0</v>
      </c>
      <c r="BZ14" s="45">
        <v>0</v>
      </c>
      <c r="CA14" s="45">
        <v>0</v>
      </c>
      <c r="CB14" s="4">
        <f t="shared" si="11"/>
        <v>0</v>
      </c>
      <c r="CC14" s="4">
        <f t="shared" si="12"/>
        <v>0</v>
      </c>
      <c r="CD14" s="81">
        <f t="shared" si="13"/>
        <v>0</v>
      </c>
      <c r="CE14" s="83">
        <f t="shared" si="14"/>
        <v>0</v>
      </c>
      <c r="CF14" s="83">
        <f t="shared" si="15"/>
        <v>0</v>
      </c>
      <c r="CG14" s="83">
        <f t="shared" si="35"/>
        <v>0</v>
      </c>
      <c r="CH14" s="83">
        <f t="shared" si="16"/>
        <v>0</v>
      </c>
      <c r="CI14" s="44">
        <f t="shared" si="17"/>
        <v>0</v>
      </c>
      <c r="CJ14" s="66" t="str">
        <f t="shared" si="36"/>
        <v>-</v>
      </c>
      <c r="CK14" s="66" t="str">
        <f t="shared" si="37"/>
        <v>-</v>
      </c>
      <c r="CL14" s="148" t="str">
        <f t="shared" si="38"/>
        <v>-</v>
      </c>
      <c r="CM14" s="148" t="str">
        <f t="shared" si="39"/>
        <v>-</v>
      </c>
      <c r="CN14" s="148" t="str">
        <f t="shared" si="40"/>
        <v>-</v>
      </c>
      <c r="CO14" s="148" t="str">
        <f t="shared" si="41"/>
        <v>-</v>
      </c>
      <c r="CP14" s="148" t="str">
        <f t="shared" si="42"/>
        <v>-</v>
      </c>
      <c r="CQ14" s="148" t="str">
        <f t="shared" si="43"/>
        <v>-</v>
      </c>
      <c r="CR14" s="149" t="str">
        <f t="shared" si="44"/>
        <v>-</v>
      </c>
      <c r="CS14" s="83">
        <f t="shared" si="45"/>
        <v>0</v>
      </c>
      <c r="CT14" s="87">
        <f t="shared" si="18"/>
        <v>0</v>
      </c>
      <c r="CU14" s="87">
        <f t="shared" si="19"/>
        <v>0</v>
      </c>
      <c r="CV14" s="87">
        <f t="shared" si="20"/>
        <v>0</v>
      </c>
      <c r="CW14" s="87">
        <f t="shared" si="21"/>
        <v>0</v>
      </c>
      <c r="CX14" s="87">
        <f t="shared" si="22"/>
        <v>0</v>
      </c>
      <c r="CY14" s="87">
        <f t="shared" si="23"/>
        <v>0</v>
      </c>
      <c r="CZ14" s="87">
        <f t="shared" si="24"/>
        <v>0</v>
      </c>
      <c r="DA14" s="87">
        <f t="shared" si="25"/>
        <v>0</v>
      </c>
      <c r="DB14" s="87">
        <f t="shared" si="26"/>
        <v>0</v>
      </c>
      <c r="DC14" s="87">
        <f t="shared" si="27"/>
        <v>0</v>
      </c>
      <c r="DD14" s="87">
        <f t="shared" si="28"/>
        <v>0</v>
      </c>
      <c r="DE14" s="87">
        <f t="shared" si="29"/>
        <v>0</v>
      </c>
      <c r="DF14" s="87" t="e">
        <f t="shared" si="30"/>
        <v>#DIV/0!</v>
      </c>
      <c r="DG14" s="87" t="e">
        <f t="shared" si="31"/>
        <v>#DIV/0!</v>
      </c>
      <c r="DH14" s="87" t="e">
        <f t="shared" si="32"/>
        <v>#DIV/0!</v>
      </c>
      <c r="DI14" s="88" t="e">
        <f t="shared" si="33"/>
        <v>#DIV/0!</v>
      </c>
      <c r="DJ14" s="83" t="e">
        <f t="shared" si="34"/>
        <v>#DIV/0!</v>
      </c>
      <c r="DK14" s="151">
        <f t="shared" si="46"/>
        <v>0</v>
      </c>
      <c r="DL14" s="74"/>
      <c r="DM14" s="75"/>
    </row>
    <row r="15" spans="1:117" ht="12.75">
      <c r="A15" s="59" t="s">
        <v>9</v>
      </c>
      <c r="B15" s="50"/>
      <c r="C15" s="4"/>
      <c r="D15" s="76"/>
      <c r="E15" s="76"/>
      <c r="F15" s="11"/>
      <c r="G15" s="140">
        <f>SUM(G40:G42)</f>
        <v>0</v>
      </c>
      <c r="H15" s="140">
        <f aca="true" t="shared" si="47" ref="H15:BU15">SUM(H40:H42)</f>
        <v>0</v>
      </c>
      <c r="I15" s="140">
        <f t="shared" si="47"/>
        <v>0</v>
      </c>
      <c r="J15" s="140">
        <f t="shared" si="47"/>
        <v>0</v>
      </c>
      <c r="K15" s="140">
        <f t="shared" si="47"/>
        <v>0</v>
      </c>
      <c r="L15" s="140">
        <f t="shared" si="47"/>
        <v>0</v>
      </c>
      <c r="M15" s="50">
        <f t="shared" si="0"/>
        <v>0</v>
      </c>
      <c r="N15" s="140">
        <f t="shared" si="47"/>
        <v>0</v>
      </c>
      <c r="O15" s="140">
        <f t="shared" si="47"/>
        <v>0</v>
      </c>
      <c r="P15" s="140">
        <f t="shared" si="47"/>
        <v>0</v>
      </c>
      <c r="Q15" s="140">
        <f t="shared" si="47"/>
        <v>0</v>
      </c>
      <c r="R15" s="140">
        <f t="shared" si="47"/>
        <v>0</v>
      </c>
      <c r="S15" s="140">
        <f t="shared" si="47"/>
        <v>0</v>
      </c>
      <c r="T15" s="140">
        <f t="shared" si="47"/>
        <v>0</v>
      </c>
      <c r="U15" s="140">
        <f t="shared" si="47"/>
        <v>0</v>
      </c>
      <c r="V15" s="140">
        <f t="shared" si="47"/>
        <v>0</v>
      </c>
      <c r="W15" s="50">
        <f>SUM(R15:V15)</f>
        <v>0</v>
      </c>
      <c r="X15" s="140">
        <f t="shared" si="47"/>
        <v>0</v>
      </c>
      <c r="Y15" s="50">
        <f>SUM(G15:X15)-M15-W15</f>
        <v>0</v>
      </c>
      <c r="Z15" s="140">
        <f t="shared" si="47"/>
        <v>0</v>
      </c>
      <c r="AA15" s="140">
        <f t="shared" si="47"/>
        <v>0</v>
      </c>
      <c r="AB15" s="140">
        <f t="shared" si="47"/>
        <v>0</v>
      </c>
      <c r="AC15" s="140">
        <f t="shared" si="47"/>
        <v>0</v>
      </c>
      <c r="AD15" s="140">
        <f t="shared" si="47"/>
        <v>0</v>
      </c>
      <c r="AE15" s="50">
        <f>SUM(Z15:AD15)</f>
        <v>0</v>
      </c>
      <c r="AF15" s="140">
        <f t="shared" si="47"/>
        <v>0</v>
      </c>
      <c r="AG15" s="140">
        <f t="shared" si="47"/>
        <v>0</v>
      </c>
      <c r="AH15" s="140">
        <f t="shared" si="47"/>
        <v>0</v>
      </c>
      <c r="AI15" s="140">
        <f t="shared" si="47"/>
        <v>0</v>
      </c>
      <c r="AJ15" s="140">
        <f t="shared" si="47"/>
        <v>0</v>
      </c>
      <c r="AK15" s="140">
        <f t="shared" si="47"/>
        <v>0</v>
      </c>
      <c r="AL15" s="140">
        <f t="shared" si="47"/>
        <v>0</v>
      </c>
      <c r="AM15" s="140">
        <f t="shared" si="47"/>
        <v>0</v>
      </c>
      <c r="AN15" s="140">
        <f t="shared" si="47"/>
        <v>0</v>
      </c>
      <c r="AO15" s="140">
        <f t="shared" si="47"/>
        <v>0</v>
      </c>
      <c r="AP15" s="140">
        <f t="shared" si="47"/>
        <v>0</v>
      </c>
      <c r="AQ15" s="140">
        <f t="shared" si="47"/>
        <v>0</v>
      </c>
      <c r="AR15" s="140">
        <f t="shared" si="47"/>
        <v>0</v>
      </c>
      <c r="AS15" s="4">
        <f>SUM(AN15:AR15)</f>
        <v>0</v>
      </c>
      <c r="AT15" s="140">
        <f t="shared" si="47"/>
        <v>0</v>
      </c>
      <c r="AU15" s="4">
        <f>SUM(Z15:AT15)-AE15-AH15-AS15</f>
        <v>0</v>
      </c>
      <c r="AV15" s="140">
        <f t="shared" si="47"/>
        <v>0</v>
      </c>
      <c r="AW15" s="140">
        <f t="shared" si="47"/>
        <v>0</v>
      </c>
      <c r="AX15" s="4">
        <f>Y15-AU15+AV15-AW15</f>
        <v>0</v>
      </c>
      <c r="AY15" s="140">
        <f t="shared" si="47"/>
        <v>0</v>
      </c>
      <c r="AZ15" s="140">
        <f t="shared" si="47"/>
        <v>0</v>
      </c>
      <c r="BA15" s="140">
        <f t="shared" si="47"/>
        <v>0</v>
      </c>
      <c r="BB15" s="140">
        <f t="shared" si="47"/>
        <v>0</v>
      </c>
      <c r="BC15" s="140">
        <f t="shared" si="47"/>
        <v>0</v>
      </c>
      <c r="BD15" s="140">
        <f t="shared" si="47"/>
        <v>0</v>
      </c>
      <c r="BE15" s="140">
        <f t="shared" si="47"/>
        <v>0</v>
      </c>
      <c r="BF15" s="50">
        <f>SUM(AZ15:BE15)</f>
        <v>0</v>
      </c>
      <c r="BG15" s="140">
        <f t="shared" si="47"/>
        <v>0</v>
      </c>
      <c r="BH15" s="140">
        <f t="shared" si="47"/>
        <v>0</v>
      </c>
      <c r="BI15" s="140">
        <f t="shared" si="47"/>
        <v>0</v>
      </c>
      <c r="BJ15" s="140">
        <f t="shared" si="47"/>
        <v>0</v>
      </c>
      <c r="BK15" s="140">
        <f t="shared" si="47"/>
        <v>0</v>
      </c>
      <c r="BL15" s="140">
        <f t="shared" si="47"/>
        <v>0</v>
      </c>
      <c r="BM15" s="140">
        <f t="shared" si="47"/>
        <v>0</v>
      </c>
      <c r="BN15" s="140">
        <f t="shared" si="47"/>
        <v>0</v>
      </c>
      <c r="BO15" s="50">
        <f>SUM(BG15:BN15)</f>
        <v>0</v>
      </c>
      <c r="BP15" s="140">
        <f t="shared" si="47"/>
        <v>0</v>
      </c>
      <c r="BQ15" s="140">
        <f t="shared" si="47"/>
        <v>0</v>
      </c>
      <c r="BR15" s="140">
        <f t="shared" si="47"/>
        <v>0</v>
      </c>
      <c r="BS15" s="50">
        <f>+BF15-BO15+BP15+BQ15-BR15</f>
        <v>0</v>
      </c>
      <c r="BT15" s="140">
        <f t="shared" si="47"/>
        <v>0</v>
      </c>
      <c r="BU15" s="140">
        <f t="shared" si="47"/>
        <v>0</v>
      </c>
      <c r="BV15" s="140">
        <f aca="true" t="shared" si="48" ref="BV15:CA15">SUM(BV40:BV42)</f>
        <v>0</v>
      </c>
      <c r="BW15" s="140">
        <f t="shared" si="48"/>
        <v>0</v>
      </c>
      <c r="BX15" s="4">
        <f>SUM(BT15:BW15)</f>
        <v>0</v>
      </c>
      <c r="BY15" s="140">
        <f t="shared" si="48"/>
        <v>0</v>
      </c>
      <c r="BZ15" s="140">
        <f t="shared" si="48"/>
        <v>0</v>
      </c>
      <c r="CA15" s="140">
        <f t="shared" si="48"/>
        <v>0</v>
      </c>
      <c r="CB15" s="4">
        <f>SUM(BY15:CA15)</f>
        <v>0</v>
      </c>
      <c r="CC15" s="4">
        <f>BX15-CB15</f>
        <v>0</v>
      </c>
      <c r="CD15" s="81">
        <f>K15+L15+AV15-AW15</f>
        <v>0</v>
      </c>
      <c r="CE15" s="83">
        <f>CD15+W15-AS15</f>
        <v>0</v>
      </c>
      <c r="CF15" s="83">
        <f>BR15-BP15</f>
        <v>0</v>
      </c>
      <c r="CG15" s="83">
        <f t="shared" si="35"/>
        <v>0</v>
      </c>
      <c r="CH15" s="83">
        <f>I15-AG15+AY15+AH15+BQ15</f>
        <v>0</v>
      </c>
      <c r="CI15" s="44">
        <f>CH15+K15</f>
        <v>0</v>
      </c>
      <c r="CJ15" s="66" t="str">
        <f t="shared" si="36"/>
        <v>-</v>
      </c>
      <c r="CK15" s="66" t="str">
        <f t="shared" si="37"/>
        <v>-</v>
      </c>
      <c r="CL15" s="148" t="str">
        <f t="shared" si="38"/>
        <v>-</v>
      </c>
      <c r="CM15" s="148" t="str">
        <f t="shared" si="39"/>
        <v>-</v>
      </c>
      <c r="CN15" s="148" t="str">
        <f t="shared" si="40"/>
        <v>-</v>
      </c>
      <c r="CO15" s="148" t="str">
        <f t="shared" si="41"/>
        <v>-</v>
      </c>
      <c r="CP15" s="148" t="str">
        <f t="shared" si="42"/>
        <v>-</v>
      </c>
      <c r="CQ15" s="148" t="str">
        <f t="shared" si="43"/>
        <v>-</v>
      </c>
      <c r="CR15" s="149" t="str">
        <f t="shared" si="44"/>
        <v>-</v>
      </c>
      <c r="CS15" s="83">
        <f t="shared" si="45"/>
        <v>0</v>
      </c>
      <c r="CT15" s="87">
        <f>Y15-K15-L15-V15</f>
        <v>0</v>
      </c>
      <c r="CU15" s="87">
        <f>AU15-AR15</f>
        <v>0</v>
      </c>
      <c r="CV15" s="87">
        <f>CU15-CT15</f>
        <v>0</v>
      </c>
      <c r="CW15" s="87">
        <f>-V15+AR15</f>
        <v>0</v>
      </c>
      <c r="CX15" s="87">
        <f>CV15+CW15</f>
        <v>0</v>
      </c>
      <c r="CY15" s="87">
        <f>CX15-K15-L15</f>
        <v>0</v>
      </c>
      <c r="CZ15" s="87">
        <f>BR15-BP15</f>
        <v>0</v>
      </c>
      <c r="DA15" s="87">
        <f>K15+L15</f>
        <v>0</v>
      </c>
      <c r="DB15" s="87">
        <f>-CZ15+DA15+CY15</f>
        <v>0</v>
      </c>
      <c r="DC15" s="87">
        <f>-BP15-DA15</f>
        <v>0</v>
      </c>
      <c r="DD15" s="87">
        <f>DB15+DC15+BR15</f>
        <v>0</v>
      </c>
      <c r="DE15" s="87">
        <f>Z15+AA15+AB15</f>
        <v>0</v>
      </c>
      <c r="DF15" s="87" t="e">
        <f>CS15/B15</f>
        <v>#DIV/0!</v>
      </c>
      <c r="DG15" s="87" t="e">
        <f>CH15/B15</f>
        <v>#DIV/0!</v>
      </c>
      <c r="DH15" s="87" t="e">
        <f>DE15/B15</f>
        <v>#DIV/0!</v>
      </c>
      <c r="DI15" s="88" t="e">
        <f>CZ15/B15</f>
        <v>#DIV/0!</v>
      </c>
      <c r="DJ15" s="83" t="e">
        <f>DB15/B15</f>
        <v>#DIV/0!</v>
      </c>
      <c r="DK15" s="151">
        <f t="shared" si="46"/>
        <v>0</v>
      </c>
      <c r="DL15" s="71"/>
      <c r="DM15" s="72"/>
    </row>
    <row r="16" spans="1:117" ht="12.75">
      <c r="A16" s="58" t="s">
        <v>34</v>
      </c>
      <c r="B16" s="49"/>
      <c r="C16" s="45"/>
      <c r="D16" s="73"/>
      <c r="E16" s="73"/>
      <c r="F16" s="135"/>
      <c r="G16" s="141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50">
        <f t="shared" si="0"/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50">
        <f aca="true" t="shared" si="49" ref="W16:W31">SUM(R16:V16)</f>
        <v>0</v>
      </c>
      <c r="X16" s="49">
        <v>0</v>
      </c>
      <c r="Y16" s="50">
        <f aca="true" t="shared" si="50" ref="Y16:Y31">SUM(G16:X16)-M16-W16</f>
        <v>0</v>
      </c>
      <c r="Z16" s="49">
        <v>0</v>
      </c>
      <c r="AA16" s="49">
        <v>0</v>
      </c>
      <c r="AB16" s="49">
        <v>0</v>
      </c>
      <c r="AC16" s="49">
        <v>0</v>
      </c>
      <c r="AD16" s="49">
        <v>0</v>
      </c>
      <c r="AE16" s="50">
        <f aca="true" t="shared" si="51" ref="AE16:AE31">SUM(Z16:AD16)</f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9">
        <v>0</v>
      </c>
      <c r="AN16" s="45">
        <v>0</v>
      </c>
      <c r="AO16" s="45">
        <v>0</v>
      </c>
      <c r="AP16" s="45">
        <v>0</v>
      </c>
      <c r="AQ16" s="45">
        <v>0</v>
      </c>
      <c r="AR16" s="45">
        <v>0</v>
      </c>
      <c r="AS16" s="4">
        <f aca="true" t="shared" si="52" ref="AS16:AS31">SUM(AN16:AR16)</f>
        <v>0</v>
      </c>
      <c r="AT16" s="45">
        <v>0</v>
      </c>
      <c r="AU16" s="4">
        <f aca="true" t="shared" si="53" ref="AU16:AU31">SUM(Z16:AT16)-AE16-AH16-AS16</f>
        <v>0</v>
      </c>
      <c r="AV16" s="45">
        <v>0</v>
      </c>
      <c r="AW16" s="45">
        <v>0</v>
      </c>
      <c r="AX16" s="4">
        <f aca="true" t="shared" si="54" ref="AX16:AX31">Y16-AU16+AV16-AW16</f>
        <v>0</v>
      </c>
      <c r="AY16" s="49">
        <v>0</v>
      </c>
      <c r="AZ16" s="49">
        <v>0</v>
      </c>
      <c r="BA16" s="49">
        <v>0</v>
      </c>
      <c r="BB16" s="49">
        <v>0</v>
      </c>
      <c r="BC16" s="49">
        <v>0</v>
      </c>
      <c r="BD16" s="49">
        <v>0</v>
      </c>
      <c r="BE16" s="49">
        <v>0</v>
      </c>
      <c r="BF16" s="50">
        <f aca="true" t="shared" si="55" ref="BF16:BF31">SUM(AZ16:BE16)</f>
        <v>0</v>
      </c>
      <c r="BG16" s="49">
        <v>0</v>
      </c>
      <c r="BH16" s="49">
        <v>0</v>
      </c>
      <c r="BI16" s="49">
        <v>0</v>
      </c>
      <c r="BJ16" s="49">
        <v>0</v>
      </c>
      <c r="BK16" s="49">
        <v>0</v>
      </c>
      <c r="BL16" s="49">
        <v>0</v>
      </c>
      <c r="BM16" s="49">
        <v>0</v>
      </c>
      <c r="BN16" s="49">
        <v>0</v>
      </c>
      <c r="BO16" s="50">
        <f aca="true" t="shared" si="56" ref="BO16:BO31">SUM(BG16:BN16)</f>
        <v>0</v>
      </c>
      <c r="BP16" s="49">
        <v>0</v>
      </c>
      <c r="BQ16" s="49">
        <v>0</v>
      </c>
      <c r="BR16" s="49">
        <v>0</v>
      </c>
      <c r="BS16" s="50">
        <f aca="true" t="shared" si="57" ref="BS16:BS31">+BF16-BO16+BP16+BQ16-BR16</f>
        <v>0</v>
      </c>
      <c r="BT16" s="45">
        <v>0</v>
      </c>
      <c r="BU16" s="45">
        <v>0</v>
      </c>
      <c r="BV16" s="45">
        <v>0</v>
      </c>
      <c r="BW16" s="45">
        <v>0</v>
      </c>
      <c r="BX16" s="4">
        <f aca="true" t="shared" si="58" ref="BX16:BX31">SUM(BT16:BW16)</f>
        <v>0</v>
      </c>
      <c r="BY16" s="45">
        <v>0</v>
      </c>
      <c r="BZ16" s="45">
        <v>0</v>
      </c>
      <c r="CA16" s="45">
        <v>0</v>
      </c>
      <c r="CB16" s="4">
        <f aca="true" t="shared" si="59" ref="CB16:CB31">SUM(BY16:CA16)</f>
        <v>0</v>
      </c>
      <c r="CC16" s="4">
        <f aca="true" t="shared" si="60" ref="CC16:CC31">BX16-CB16</f>
        <v>0</v>
      </c>
      <c r="CD16" s="81">
        <f aca="true" t="shared" si="61" ref="CD16:CD31">K16+L16+AV16-AW16</f>
        <v>0</v>
      </c>
      <c r="CE16" s="83">
        <f aca="true" t="shared" si="62" ref="CE16:CE31">CD16+W16-AS16</f>
        <v>0</v>
      </c>
      <c r="CF16" s="83">
        <f aca="true" t="shared" si="63" ref="CF16:CF31">BR16-BP16</f>
        <v>0</v>
      </c>
      <c r="CG16" s="83">
        <f t="shared" si="35"/>
        <v>0</v>
      </c>
      <c r="CH16" s="83">
        <f aca="true" t="shared" si="64" ref="CH16:CH31">I16-AG16+AY16+AH16+BQ16</f>
        <v>0</v>
      </c>
      <c r="CI16" s="44">
        <f aca="true" t="shared" si="65" ref="CI16:CI31">CH16+K16</f>
        <v>0</v>
      </c>
      <c r="CJ16" s="66" t="str">
        <f t="shared" si="36"/>
        <v>-</v>
      </c>
      <c r="CK16" s="66" t="str">
        <f t="shared" si="37"/>
        <v>-</v>
      </c>
      <c r="CL16" s="148" t="str">
        <f t="shared" si="38"/>
        <v>-</v>
      </c>
      <c r="CM16" s="148" t="str">
        <f t="shared" si="39"/>
        <v>-</v>
      </c>
      <c r="CN16" s="148" t="str">
        <f t="shared" si="40"/>
        <v>-</v>
      </c>
      <c r="CO16" s="148" t="str">
        <f t="shared" si="41"/>
        <v>-</v>
      </c>
      <c r="CP16" s="148" t="str">
        <f t="shared" si="42"/>
        <v>-</v>
      </c>
      <c r="CQ16" s="148" t="str">
        <f t="shared" si="43"/>
        <v>-</v>
      </c>
      <c r="CR16" s="149" t="str">
        <f t="shared" si="44"/>
        <v>-</v>
      </c>
      <c r="CS16" s="83">
        <f t="shared" si="45"/>
        <v>0</v>
      </c>
      <c r="CT16" s="87">
        <f aca="true" t="shared" si="66" ref="CT16:CT31">Y16-K16-L16-V16</f>
        <v>0</v>
      </c>
      <c r="CU16" s="87">
        <f aca="true" t="shared" si="67" ref="CU16:CU31">AU16-AR16</f>
        <v>0</v>
      </c>
      <c r="CV16" s="87">
        <f aca="true" t="shared" si="68" ref="CV16:CV31">CU16-CT16</f>
        <v>0</v>
      </c>
      <c r="CW16" s="87">
        <f aca="true" t="shared" si="69" ref="CW16:CW31">-V16+AR16</f>
        <v>0</v>
      </c>
      <c r="CX16" s="87">
        <f aca="true" t="shared" si="70" ref="CX16:CX31">CV16+CW16</f>
        <v>0</v>
      </c>
      <c r="CY16" s="87">
        <f aca="true" t="shared" si="71" ref="CY16:CY31">CX16-K16-L16</f>
        <v>0</v>
      </c>
      <c r="CZ16" s="87">
        <f aca="true" t="shared" si="72" ref="CZ16:CZ31">BR16-BP16</f>
        <v>0</v>
      </c>
      <c r="DA16" s="87">
        <f aca="true" t="shared" si="73" ref="DA16:DA31">K16+L16</f>
        <v>0</v>
      </c>
      <c r="DB16" s="87">
        <f aca="true" t="shared" si="74" ref="DB16:DB31">-CZ16+DA16+CY16</f>
        <v>0</v>
      </c>
      <c r="DC16" s="87">
        <f aca="true" t="shared" si="75" ref="DC16:DC31">-BP16-DA16</f>
        <v>0</v>
      </c>
      <c r="DD16" s="87">
        <f aca="true" t="shared" si="76" ref="DD16:DD31">DB16+DC16+BR16</f>
        <v>0</v>
      </c>
      <c r="DE16" s="87">
        <f aca="true" t="shared" si="77" ref="DE16:DE31">Z16+AA16+AB16</f>
        <v>0</v>
      </c>
      <c r="DF16" s="87" t="e">
        <f aca="true" t="shared" si="78" ref="DF16:DF31">CS16/B16</f>
        <v>#DIV/0!</v>
      </c>
      <c r="DG16" s="87" t="e">
        <f aca="true" t="shared" si="79" ref="DG16:DG31">CH16/B16</f>
        <v>#DIV/0!</v>
      </c>
      <c r="DH16" s="87" t="e">
        <f aca="true" t="shared" si="80" ref="DH16:DH31">DE16/B16</f>
        <v>#DIV/0!</v>
      </c>
      <c r="DI16" s="88" t="e">
        <f aca="true" t="shared" si="81" ref="DI16:DI31">CZ16/B16</f>
        <v>#DIV/0!</v>
      </c>
      <c r="DJ16" s="83" t="e">
        <f aca="true" t="shared" si="82" ref="DJ16:DJ31">DB16/B16</f>
        <v>#DIV/0!</v>
      </c>
      <c r="DK16" s="151">
        <f t="shared" si="46"/>
        <v>0</v>
      </c>
      <c r="DL16" s="74"/>
      <c r="DM16" s="75"/>
    </row>
    <row r="17" spans="1:117" ht="12.75">
      <c r="A17" s="59" t="s">
        <v>10</v>
      </c>
      <c r="B17" s="50"/>
      <c r="C17" s="4"/>
      <c r="D17" s="76"/>
      <c r="E17" s="76"/>
      <c r="F17" s="11"/>
      <c r="G17" s="14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f t="shared" si="0"/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f t="shared" si="49"/>
        <v>0</v>
      </c>
      <c r="X17" s="50">
        <v>0</v>
      </c>
      <c r="Y17" s="50">
        <f t="shared" si="50"/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f t="shared" si="51"/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f t="shared" si="52"/>
        <v>0</v>
      </c>
      <c r="AT17" s="4">
        <v>0</v>
      </c>
      <c r="AU17" s="4">
        <f t="shared" si="53"/>
        <v>0</v>
      </c>
      <c r="AV17" s="4">
        <v>0</v>
      </c>
      <c r="AW17" s="4">
        <v>0</v>
      </c>
      <c r="AX17" s="4">
        <f t="shared" si="54"/>
        <v>0</v>
      </c>
      <c r="AY17" s="50">
        <v>0</v>
      </c>
      <c r="AZ17" s="50">
        <v>0</v>
      </c>
      <c r="BA17" s="50">
        <v>0</v>
      </c>
      <c r="BB17" s="50">
        <v>0</v>
      </c>
      <c r="BC17" s="50">
        <v>0</v>
      </c>
      <c r="BD17" s="50">
        <v>0</v>
      </c>
      <c r="BE17" s="50">
        <v>0</v>
      </c>
      <c r="BF17" s="50">
        <f t="shared" si="55"/>
        <v>0</v>
      </c>
      <c r="BG17" s="50">
        <v>0</v>
      </c>
      <c r="BH17" s="50">
        <v>0</v>
      </c>
      <c r="BI17" s="50">
        <v>0</v>
      </c>
      <c r="BJ17" s="50">
        <v>0</v>
      </c>
      <c r="BK17" s="50">
        <v>0</v>
      </c>
      <c r="BL17" s="50">
        <v>0</v>
      </c>
      <c r="BM17" s="50">
        <v>0</v>
      </c>
      <c r="BN17" s="50">
        <v>0</v>
      </c>
      <c r="BO17" s="50">
        <f t="shared" si="56"/>
        <v>0</v>
      </c>
      <c r="BP17" s="50">
        <v>0</v>
      </c>
      <c r="BQ17" s="50">
        <v>0</v>
      </c>
      <c r="BR17" s="50">
        <v>0</v>
      </c>
      <c r="BS17" s="50">
        <f t="shared" si="57"/>
        <v>0</v>
      </c>
      <c r="BT17" s="4">
        <v>0</v>
      </c>
      <c r="BU17" s="4">
        <v>0</v>
      </c>
      <c r="BV17" s="4">
        <v>0</v>
      </c>
      <c r="BW17" s="4">
        <v>0</v>
      </c>
      <c r="BX17" s="4">
        <f t="shared" si="58"/>
        <v>0</v>
      </c>
      <c r="BY17" s="4">
        <v>0</v>
      </c>
      <c r="BZ17" s="4">
        <v>0</v>
      </c>
      <c r="CA17" s="4">
        <v>0</v>
      </c>
      <c r="CB17" s="4">
        <f t="shared" si="59"/>
        <v>0</v>
      </c>
      <c r="CC17" s="4">
        <f t="shared" si="60"/>
        <v>0</v>
      </c>
      <c r="CD17" s="81">
        <f t="shared" si="61"/>
        <v>0</v>
      </c>
      <c r="CE17" s="83">
        <f t="shared" si="62"/>
        <v>0</v>
      </c>
      <c r="CF17" s="83">
        <f t="shared" si="63"/>
        <v>0</v>
      </c>
      <c r="CG17" s="83">
        <f t="shared" si="35"/>
        <v>0</v>
      </c>
      <c r="CH17" s="83">
        <f t="shared" si="64"/>
        <v>0</v>
      </c>
      <c r="CI17" s="44">
        <f t="shared" si="65"/>
        <v>0</v>
      </c>
      <c r="CJ17" s="66" t="str">
        <f t="shared" si="36"/>
        <v>-</v>
      </c>
      <c r="CK17" s="66" t="str">
        <f t="shared" si="37"/>
        <v>-</v>
      </c>
      <c r="CL17" s="148" t="str">
        <f t="shared" si="38"/>
        <v>-</v>
      </c>
      <c r="CM17" s="148" t="str">
        <f t="shared" si="39"/>
        <v>-</v>
      </c>
      <c r="CN17" s="148" t="str">
        <f t="shared" si="40"/>
        <v>-</v>
      </c>
      <c r="CO17" s="148" t="str">
        <f t="shared" si="41"/>
        <v>-</v>
      </c>
      <c r="CP17" s="148" t="str">
        <f t="shared" si="42"/>
        <v>-</v>
      </c>
      <c r="CQ17" s="148" t="str">
        <f t="shared" si="43"/>
        <v>-</v>
      </c>
      <c r="CR17" s="149" t="str">
        <f t="shared" si="44"/>
        <v>-</v>
      </c>
      <c r="CS17" s="83">
        <f t="shared" si="45"/>
        <v>0</v>
      </c>
      <c r="CT17" s="87">
        <f t="shared" si="66"/>
        <v>0</v>
      </c>
      <c r="CU17" s="87">
        <f t="shared" si="67"/>
        <v>0</v>
      </c>
      <c r="CV17" s="87">
        <f t="shared" si="68"/>
        <v>0</v>
      </c>
      <c r="CW17" s="87">
        <f t="shared" si="69"/>
        <v>0</v>
      </c>
      <c r="CX17" s="87">
        <f t="shared" si="70"/>
        <v>0</v>
      </c>
      <c r="CY17" s="87">
        <f t="shared" si="71"/>
        <v>0</v>
      </c>
      <c r="CZ17" s="87">
        <f t="shared" si="72"/>
        <v>0</v>
      </c>
      <c r="DA17" s="87">
        <f t="shared" si="73"/>
        <v>0</v>
      </c>
      <c r="DB17" s="87">
        <f t="shared" si="74"/>
        <v>0</v>
      </c>
      <c r="DC17" s="87">
        <f t="shared" si="75"/>
        <v>0</v>
      </c>
      <c r="DD17" s="87">
        <f t="shared" si="76"/>
        <v>0</v>
      </c>
      <c r="DE17" s="87">
        <f t="shared" si="77"/>
        <v>0</v>
      </c>
      <c r="DF17" s="87" t="e">
        <f t="shared" si="78"/>
        <v>#DIV/0!</v>
      </c>
      <c r="DG17" s="87" t="e">
        <f t="shared" si="79"/>
        <v>#DIV/0!</v>
      </c>
      <c r="DH17" s="87" t="e">
        <f t="shared" si="80"/>
        <v>#DIV/0!</v>
      </c>
      <c r="DI17" s="88" t="e">
        <f t="shared" si="81"/>
        <v>#DIV/0!</v>
      </c>
      <c r="DJ17" s="83" t="e">
        <f t="shared" si="82"/>
        <v>#DIV/0!</v>
      </c>
      <c r="DK17" s="151">
        <f t="shared" si="46"/>
        <v>0</v>
      </c>
      <c r="DL17" s="71"/>
      <c r="DM17" s="72"/>
    </row>
    <row r="18" spans="1:117" ht="12.75">
      <c r="A18" s="58" t="s">
        <v>11</v>
      </c>
      <c r="B18" s="49"/>
      <c r="C18" s="45"/>
      <c r="D18" s="73"/>
      <c r="E18" s="73"/>
      <c r="F18" s="135"/>
      <c r="G18" s="141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50">
        <f t="shared" si="0"/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9">
        <v>0</v>
      </c>
      <c r="W18" s="50">
        <f t="shared" si="49"/>
        <v>0</v>
      </c>
      <c r="X18" s="49">
        <v>0</v>
      </c>
      <c r="Y18" s="50">
        <f t="shared" si="50"/>
        <v>0</v>
      </c>
      <c r="Z18" s="49">
        <v>0</v>
      </c>
      <c r="AA18" s="49">
        <v>0</v>
      </c>
      <c r="AB18" s="49">
        <v>0</v>
      </c>
      <c r="AC18" s="49">
        <v>0</v>
      </c>
      <c r="AD18" s="49">
        <v>0</v>
      </c>
      <c r="AE18" s="50">
        <f t="shared" si="51"/>
        <v>0</v>
      </c>
      <c r="AF18" s="49">
        <v>0</v>
      </c>
      <c r="AG18" s="49">
        <v>0</v>
      </c>
      <c r="AH18" s="49">
        <v>0</v>
      </c>
      <c r="AI18" s="49">
        <v>0</v>
      </c>
      <c r="AJ18" s="49">
        <v>0</v>
      </c>
      <c r="AK18" s="49">
        <v>0</v>
      </c>
      <c r="AL18" s="49">
        <v>0</v>
      </c>
      <c r="AM18" s="49">
        <v>0</v>
      </c>
      <c r="AN18" s="45">
        <v>0</v>
      </c>
      <c r="AO18" s="45">
        <v>0</v>
      </c>
      <c r="AP18" s="45">
        <v>0</v>
      </c>
      <c r="AQ18" s="45">
        <v>0</v>
      </c>
      <c r="AR18" s="45">
        <v>0</v>
      </c>
      <c r="AS18" s="4">
        <f t="shared" si="52"/>
        <v>0</v>
      </c>
      <c r="AT18" s="45">
        <v>0</v>
      </c>
      <c r="AU18" s="4">
        <f t="shared" si="53"/>
        <v>0</v>
      </c>
      <c r="AV18" s="45">
        <v>0</v>
      </c>
      <c r="AW18" s="45">
        <v>0</v>
      </c>
      <c r="AX18" s="4">
        <f t="shared" si="54"/>
        <v>0</v>
      </c>
      <c r="AY18" s="49">
        <v>0</v>
      </c>
      <c r="AZ18" s="49">
        <v>0</v>
      </c>
      <c r="BA18" s="49">
        <v>0</v>
      </c>
      <c r="BB18" s="49">
        <v>0</v>
      </c>
      <c r="BC18" s="49">
        <v>0</v>
      </c>
      <c r="BD18" s="49">
        <v>0</v>
      </c>
      <c r="BE18" s="49">
        <v>0</v>
      </c>
      <c r="BF18" s="50">
        <f t="shared" si="55"/>
        <v>0</v>
      </c>
      <c r="BG18" s="49">
        <v>0</v>
      </c>
      <c r="BH18" s="49">
        <v>0</v>
      </c>
      <c r="BI18" s="49">
        <v>0</v>
      </c>
      <c r="BJ18" s="49">
        <v>0</v>
      </c>
      <c r="BK18" s="49">
        <v>0</v>
      </c>
      <c r="BL18" s="49">
        <v>0</v>
      </c>
      <c r="BM18" s="49">
        <v>0</v>
      </c>
      <c r="BN18" s="49">
        <v>0</v>
      </c>
      <c r="BO18" s="50">
        <f t="shared" si="56"/>
        <v>0</v>
      </c>
      <c r="BP18" s="49">
        <v>0</v>
      </c>
      <c r="BQ18" s="49">
        <v>0</v>
      </c>
      <c r="BR18" s="49">
        <v>0</v>
      </c>
      <c r="BS18" s="50">
        <f t="shared" si="57"/>
        <v>0</v>
      </c>
      <c r="BT18" s="45">
        <v>0</v>
      </c>
      <c r="BU18" s="45">
        <v>0</v>
      </c>
      <c r="BV18" s="45">
        <v>0</v>
      </c>
      <c r="BW18" s="45">
        <v>0</v>
      </c>
      <c r="BX18" s="4">
        <f t="shared" si="58"/>
        <v>0</v>
      </c>
      <c r="BY18" s="45">
        <v>0</v>
      </c>
      <c r="BZ18" s="45">
        <v>0</v>
      </c>
      <c r="CA18" s="45">
        <v>0</v>
      </c>
      <c r="CB18" s="4">
        <f t="shared" si="59"/>
        <v>0</v>
      </c>
      <c r="CC18" s="4">
        <f t="shared" si="60"/>
        <v>0</v>
      </c>
      <c r="CD18" s="81">
        <f t="shared" si="61"/>
        <v>0</v>
      </c>
      <c r="CE18" s="83">
        <f t="shared" si="62"/>
        <v>0</v>
      </c>
      <c r="CF18" s="83">
        <f t="shared" si="63"/>
        <v>0</v>
      </c>
      <c r="CG18" s="83">
        <f t="shared" si="35"/>
        <v>0</v>
      </c>
      <c r="CH18" s="83">
        <f t="shared" si="64"/>
        <v>0</v>
      </c>
      <c r="CI18" s="44">
        <f t="shared" si="65"/>
        <v>0</v>
      </c>
      <c r="CJ18" s="66" t="str">
        <f t="shared" si="36"/>
        <v>-</v>
      </c>
      <c r="CK18" s="66" t="str">
        <f t="shared" si="37"/>
        <v>-</v>
      </c>
      <c r="CL18" s="148" t="str">
        <f t="shared" si="38"/>
        <v>-</v>
      </c>
      <c r="CM18" s="148" t="str">
        <f t="shared" si="39"/>
        <v>-</v>
      </c>
      <c r="CN18" s="148" t="str">
        <f t="shared" si="40"/>
        <v>-</v>
      </c>
      <c r="CO18" s="148" t="str">
        <f t="shared" si="41"/>
        <v>-</v>
      </c>
      <c r="CP18" s="148" t="str">
        <f t="shared" si="42"/>
        <v>-</v>
      </c>
      <c r="CQ18" s="148" t="str">
        <f t="shared" si="43"/>
        <v>-</v>
      </c>
      <c r="CR18" s="149" t="str">
        <f t="shared" si="44"/>
        <v>-</v>
      </c>
      <c r="CS18" s="83">
        <f t="shared" si="45"/>
        <v>0</v>
      </c>
      <c r="CT18" s="87">
        <f t="shared" si="66"/>
        <v>0</v>
      </c>
      <c r="CU18" s="87">
        <f t="shared" si="67"/>
        <v>0</v>
      </c>
      <c r="CV18" s="87">
        <f t="shared" si="68"/>
        <v>0</v>
      </c>
      <c r="CW18" s="87">
        <f t="shared" si="69"/>
        <v>0</v>
      </c>
      <c r="CX18" s="87">
        <f t="shared" si="70"/>
        <v>0</v>
      </c>
      <c r="CY18" s="87">
        <f t="shared" si="71"/>
        <v>0</v>
      </c>
      <c r="CZ18" s="87">
        <f t="shared" si="72"/>
        <v>0</v>
      </c>
      <c r="DA18" s="87">
        <f t="shared" si="73"/>
        <v>0</v>
      </c>
      <c r="DB18" s="87">
        <f t="shared" si="74"/>
        <v>0</v>
      </c>
      <c r="DC18" s="87">
        <f t="shared" si="75"/>
        <v>0</v>
      </c>
      <c r="DD18" s="87">
        <f t="shared" si="76"/>
        <v>0</v>
      </c>
      <c r="DE18" s="87">
        <f t="shared" si="77"/>
        <v>0</v>
      </c>
      <c r="DF18" s="87" t="e">
        <f t="shared" si="78"/>
        <v>#DIV/0!</v>
      </c>
      <c r="DG18" s="87" t="e">
        <f t="shared" si="79"/>
        <v>#DIV/0!</v>
      </c>
      <c r="DH18" s="87" t="e">
        <f t="shared" si="80"/>
        <v>#DIV/0!</v>
      </c>
      <c r="DI18" s="88" t="e">
        <f t="shared" si="81"/>
        <v>#DIV/0!</v>
      </c>
      <c r="DJ18" s="83" t="e">
        <f t="shared" si="82"/>
        <v>#DIV/0!</v>
      </c>
      <c r="DK18" s="151">
        <f t="shared" si="46"/>
        <v>0</v>
      </c>
      <c r="DL18" s="74"/>
      <c r="DM18" s="75"/>
    </row>
    <row r="19" spans="1:117" ht="12.75">
      <c r="A19" s="59" t="s">
        <v>35</v>
      </c>
      <c r="B19" s="50"/>
      <c r="C19" s="4"/>
      <c r="D19" s="76"/>
      <c r="E19" s="76"/>
      <c r="F19" s="11"/>
      <c r="G19" s="14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f t="shared" si="0"/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f t="shared" si="49"/>
        <v>0</v>
      </c>
      <c r="X19" s="50">
        <v>0</v>
      </c>
      <c r="Y19" s="50">
        <f t="shared" si="50"/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f t="shared" si="51"/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f t="shared" si="52"/>
        <v>0</v>
      </c>
      <c r="AT19" s="4">
        <v>0</v>
      </c>
      <c r="AU19" s="4">
        <f t="shared" si="53"/>
        <v>0</v>
      </c>
      <c r="AV19" s="4">
        <v>0</v>
      </c>
      <c r="AW19" s="4">
        <v>0</v>
      </c>
      <c r="AX19" s="4">
        <f t="shared" si="54"/>
        <v>0</v>
      </c>
      <c r="AY19" s="50">
        <v>0</v>
      </c>
      <c r="AZ19" s="50">
        <v>0</v>
      </c>
      <c r="BA19" s="50">
        <v>0</v>
      </c>
      <c r="BB19" s="50">
        <v>0</v>
      </c>
      <c r="BC19" s="50">
        <v>0</v>
      </c>
      <c r="BD19" s="50">
        <v>0</v>
      </c>
      <c r="BE19" s="50">
        <v>0</v>
      </c>
      <c r="BF19" s="50">
        <f t="shared" si="55"/>
        <v>0</v>
      </c>
      <c r="BG19" s="50">
        <v>0</v>
      </c>
      <c r="BH19" s="50">
        <v>0</v>
      </c>
      <c r="BI19" s="50">
        <v>0</v>
      </c>
      <c r="BJ19" s="50">
        <v>0</v>
      </c>
      <c r="BK19" s="50">
        <v>0</v>
      </c>
      <c r="BL19" s="50">
        <v>0</v>
      </c>
      <c r="BM19" s="50">
        <v>0</v>
      </c>
      <c r="BN19" s="50">
        <v>0</v>
      </c>
      <c r="BO19" s="50">
        <f t="shared" si="56"/>
        <v>0</v>
      </c>
      <c r="BP19" s="50">
        <v>0</v>
      </c>
      <c r="BQ19" s="50">
        <v>0</v>
      </c>
      <c r="BR19" s="50">
        <v>0</v>
      </c>
      <c r="BS19" s="50">
        <f t="shared" si="57"/>
        <v>0</v>
      </c>
      <c r="BT19" s="4">
        <v>0</v>
      </c>
      <c r="BU19" s="4">
        <v>0</v>
      </c>
      <c r="BV19" s="4">
        <v>0</v>
      </c>
      <c r="BW19" s="4">
        <v>0</v>
      </c>
      <c r="BX19" s="4">
        <f t="shared" si="58"/>
        <v>0</v>
      </c>
      <c r="BY19" s="4">
        <v>0</v>
      </c>
      <c r="BZ19" s="4">
        <v>0</v>
      </c>
      <c r="CA19" s="4">
        <v>0</v>
      </c>
      <c r="CB19" s="4">
        <f t="shared" si="59"/>
        <v>0</v>
      </c>
      <c r="CC19" s="4">
        <f t="shared" si="60"/>
        <v>0</v>
      </c>
      <c r="CD19" s="81">
        <f t="shared" si="61"/>
        <v>0</v>
      </c>
      <c r="CE19" s="83">
        <f t="shared" si="62"/>
        <v>0</v>
      </c>
      <c r="CF19" s="83">
        <f t="shared" si="63"/>
        <v>0</v>
      </c>
      <c r="CG19" s="83">
        <f t="shared" si="35"/>
        <v>0</v>
      </c>
      <c r="CH19" s="83">
        <f t="shared" si="64"/>
        <v>0</v>
      </c>
      <c r="CI19" s="44">
        <f t="shared" si="65"/>
        <v>0</v>
      </c>
      <c r="CJ19" s="66" t="str">
        <f t="shared" si="36"/>
        <v>-</v>
      </c>
      <c r="CK19" s="66" t="str">
        <f t="shared" si="37"/>
        <v>-</v>
      </c>
      <c r="CL19" s="148" t="str">
        <f t="shared" si="38"/>
        <v>-</v>
      </c>
      <c r="CM19" s="148" t="str">
        <f t="shared" si="39"/>
        <v>-</v>
      </c>
      <c r="CN19" s="148" t="str">
        <f t="shared" si="40"/>
        <v>-</v>
      </c>
      <c r="CO19" s="148" t="str">
        <f t="shared" si="41"/>
        <v>-</v>
      </c>
      <c r="CP19" s="148" t="str">
        <f t="shared" si="42"/>
        <v>-</v>
      </c>
      <c r="CQ19" s="148" t="str">
        <f t="shared" si="43"/>
        <v>-</v>
      </c>
      <c r="CR19" s="149" t="str">
        <f t="shared" si="44"/>
        <v>-</v>
      </c>
      <c r="CS19" s="83">
        <f t="shared" si="45"/>
        <v>0</v>
      </c>
      <c r="CT19" s="87">
        <f t="shared" si="66"/>
        <v>0</v>
      </c>
      <c r="CU19" s="87">
        <f t="shared" si="67"/>
        <v>0</v>
      </c>
      <c r="CV19" s="87">
        <f t="shared" si="68"/>
        <v>0</v>
      </c>
      <c r="CW19" s="87">
        <f t="shared" si="69"/>
        <v>0</v>
      </c>
      <c r="CX19" s="87">
        <f t="shared" si="70"/>
        <v>0</v>
      </c>
      <c r="CY19" s="87">
        <f t="shared" si="71"/>
        <v>0</v>
      </c>
      <c r="CZ19" s="87">
        <f t="shared" si="72"/>
        <v>0</v>
      </c>
      <c r="DA19" s="87">
        <f t="shared" si="73"/>
        <v>0</v>
      </c>
      <c r="DB19" s="87">
        <f t="shared" si="74"/>
        <v>0</v>
      </c>
      <c r="DC19" s="87">
        <f t="shared" si="75"/>
        <v>0</v>
      </c>
      <c r="DD19" s="87">
        <f t="shared" si="76"/>
        <v>0</v>
      </c>
      <c r="DE19" s="87">
        <f t="shared" si="77"/>
        <v>0</v>
      </c>
      <c r="DF19" s="87" t="e">
        <f t="shared" si="78"/>
        <v>#DIV/0!</v>
      </c>
      <c r="DG19" s="87" t="e">
        <f t="shared" si="79"/>
        <v>#DIV/0!</v>
      </c>
      <c r="DH19" s="87" t="e">
        <f t="shared" si="80"/>
        <v>#DIV/0!</v>
      </c>
      <c r="DI19" s="88" t="e">
        <f t="shared" si="81"/>
        <v>#DIV/0!</v>
      </c>
      <c r="DJ19" s="83" t="e">
        <f t="shared" si="82"/>
        <v>#DIV/0!</v>
      </c>
      <c r="DK19" s="151">
        <f t="shared" si="46"/>
        <v>0</v>
      </c>
      <c r="DL19" s="71"/>
      <c r="DM19" s="72"/>
    </row>
    <row r="20" spans="1:117" ht="12.75">
      <c r="A20" s="58" t="s">
        <v>12</v>
      </c>
      <c r="B20" s="49"/>
      <c r="C20" s="45"/>
      <c r="D20" s="73"/>
      <c r="E20" s="73"/>
      <c r="F20" s="135"/>
      <c r="G20" s="141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50">
        <f t="shared" si="0"/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49">
        <v>0</v>
      </c>
      <c r="W20" s="50">
        <f t="shared" si="49"/>
        <v>0</v>
      </c>
      <c r="X20" s="49">
        <v>0</v>
      </c>
      <c r="Y20" s="50">
        <f t="shared" si="50"/>
        <v>0</v>
      </c>
      <c r="Z20" s="49">
        <v>0</v>
      </c>
      <c r="AA20" s="49">
        <v>0</v>
      </c>
      <c r="AB20" s="49">
        <v>0</v>
      </c>
      <c r="AC20" s="49">
        <v>0</v>
      </c>
      <c r="AD20" s="49">
        <v>0</v>
      </c>
      <c r="AE20" s="50">
        <f t="shared" si="51"/>
        <v>0</v>
      </c>
      <c r="AF20" s="49">
        <v>0</v>
      </c>
      <c r="AG20" s="49">
        <v>0</v>
      </c>
      <c r="AH20" s="49">
        <v>0</v>
      </c>
      <c r="AI20" s="49">
        <v>0</v>
      </c>
      <c r="AJ20" s="49">
        <v>0</v>
      </c>
      <c r="AK20" s="49">
        <v>0</v>
      </c>
      <c r="AL20" s="49">
        <v>0</v>
      </c>
      <c r="AM20" s="49">
        <v>0</v>
      </c>
      <c r="AN20" s="45">
        <v>0</v>
      </c>
      <c r="AO20" s="45">
        <v>0</v>
      </c>
      <c r="AP20" s="45">
        <v>0</v>
      </c>
      <c r="AQ20" s="45">
        <v>0</v>
      </c>
      <c r="AR20" s="45">
        <v>0</v>
      </c>
      <c r="AS20" s="4">
        <f t="shared" si="52"/>
        <v>0</v>
      </c>
      <c r="AT20" s="45">
        <v>0</v>
      </c>
      <c r="AU20" s="4">
        <f t="shared" si="53"/>
        <v>0</v>
      </c>
      <c r="AV20" s="45">
        <v>0</v>
      </c>
      <c r="AW20" s="45">
        <v>0</v>
      </c>
      <c r="AX20" s="4">
        <f t="shared" si="54"/>
        <v>0</v>
      </c>
      <c r="AY20" s="49">
        <v>0</v>
      </c>
      <c r="AZ20" s="49">
        <v>0</v>
      </c>
      <c r="BA20" s="49">
        <v>0</v>
      </c>
      <c r="BB20" s="49">
        <v>0</v>
      </c>
      <c r="BC20" s="49">
        <v>0</v>
      </c>
      <c r="BD20" s="49">
        <v>0</v>
      </c>
      <c r="BE20" s="49">
        <v>0</v>
      </c>
      <c r="BF20" s="50">
        <f t="shared" si="55"/>
        <v>0</v>
      </c>
      <c r="BG20" s="49">
        <v>0</v>
      </c>
      <c r="BH20" s="49">
        <v>0</v>
      </c>
      <c r="BI20" s="49">
        <v>0</v>
      </c>
      <c r="BJ20" s="49">
        <v>0</v>
      </c>
      <c r="BK20" s="49">
        <v>0</v>
      </c>
      <c r="BL20" s="49">
        <v>0</v>
      </c>
      <c r="BM20" s="49">
        <v>0</v>
      </c>
      <c r="BN20" s="49">
        <v>0</v>
      </c>
      <c r="BO20" s="50">
        <f t="shared" si="56"/>
        <v>0</v>
      </c>
      <c r="BP20" s="49">
        <v>0</v>
      </c>
      <c r="BQ20" s="49">
        <v>0</v>
      </c>
      <c r="BR20" s="49">
        <v>0</v>
      </c>
      <c r="BS20" s="50">
        <f t="shared" si="57"/>
        <v>0</v>
      </c>
      <c r="BT20" s="45">
        <v>0</v>
      </c>
      <c r="BU20" s="45">
        <v>0</v>
      </c>
      <c r="BV20" s="45">
        <v>0</v>
      </c>
      <c r="BW20" s="45">
        <v>0</v>
      </c>
      <c r="BX20" s="4">
        <f t="shared" si="58"/>
        <v>0</v>
      </c>
      <c r="BY20" s="45">
        <v>0</v>
      </c>
      <c r="BZ20" s="45">
        <v>0</v>
      </c>
      <c r="CA20" s="45">
        <v>0</v>
      </c>
      <c r="CB20" s="4">
        <f t="shared" si="59"/>
        <v>0</v>
      </c>
      <c r="CC20" s="4">
        <f t="shared" si="60"/>
        <v>0</v>
      </c>
      <c r="CD20" s="81">
        <f t="shared" si="61"/>
        <v>0</v>
      </c>
      <c r="CE20" s="83">
        <f t="shared" si="62"/>
        <v>0</v>
      </c>
      <c r="CF20" s="83">
        <f t="shared" si="63"/>
        <v>0</v>
      </c>
      <c r="CG20" s="83">
        <f t="shared" si="35"/>
        <v>0</v>
      </c>
      <c r="CH20" s="83">
        <f t="shared" si="64"/>
        <v>0</v>
      </c>
      <c r="CI20" s="44">
        <f t="shared" si="65"/>
        <v>0</v>
      </c>
      <c r="CJ20" s="66" t="str">
        <f t="shared" si="36"/>
        <v>-</v>
      </c>
      <c r="CK20" s="66" t="str">
        <f t="shared" si="37"/>
        <v>-</v>
      </c>
      <c r="CL20" s="148" t="str">
        <f t="shared" si="38"/>
        <v>-</v>
      </c>
      <c r="CM20" s="148" t="str">
        <f t="shared" si="39"/>
        <v>-</v>
      </c>
      <c r="CN20" s="148" t="str">
        <f t="shared" si="40"/>
        <v>-</v>
      </c>
      <c r="CO20" s="148" t="str">
        <f t="shared" si="41"/>
        <v>-</v>
      </c>
      <c r="CP20" s="148" t="str">
        <f t="shared" si="42"/>
        <v>-</v>
      </c>
      <c r="CQ20" s="148" t="str">
        <f t="shared" si="43"/>
        <v>-</v>
      </c>
      <c r="CR20" s="149" t="str">
        <f t="shared" si="44"/>
        <v>-</v>
      </c>
      <c r="CS20" s="83">
        <f t="shared" si="45"/>
        <v>0</v>
      </c>
      <c r="CT20" s="87">
        <f t="shared" si="66"/>
        <v>0</v>
      </c>
      <c r="CU20" s="87">
        <f t="shared" si="67"/>
        <v>0</v>
      </c>
      <c r="CV20" s="87">
        <f t="shared" si="68"/>
        <v>0</v>
      </c>
      <c r="CW20" s="87">
        <f t="shared" si="69"/>
        <v>0</v>
      </c>
      <c r="CX20" s="87">
        <f t="shared" si="70"/>
        <v>0</v>
      </c>
      <c r="CY20" s="87">
        <f t="shared" si="71"/>
        <v>0</v>
      </c>
      <c r="CZ20" s="87">
        <f t="shared" si="72"/>
        <v>0</v>
      </c>
      <c r="DA20" s="87">
        <f t="shared" si="73"/>
        <v>0</v>
      </c>
      <c r="DB20" s="87">
        <f t="shared" si="74"/>
        <v>0</v>
      </c>
      <c r="DC20" s="87">
        <f t="shared" si="75"/>
        <v>0</v>
      </c>
      <c r="DD20" s="87">
        <f t="shared" si="76"/>
        <v>0</v>
      </c>
      <c r="DE20" s="87">
        <f t="shared" si="77"/>
        <v>0</v>
      </c>
      <c r="DF20" s="87" t="e">
        <f t="shared" si="78"/>
        <v>#DIV/0!</v>
      </c>
      <c r="DG20" s="87" t="e">
        <f t="shared" si="79"/>
        <v>#DIV/0!</v>
      </c>
      <c r="DH20" s="87" t="e">
        <f t="shared" si="80"/>
        <v>#DIV/0!</v>
      </c>
      <c r="DI20" s="88" t="e">
        <f t="shared" si="81"/>
        <v>#DIV/0!</v>
      </c>
      <c r="DJ20" s="83" t="e">
        <f t="shared" si="82"/>
        <v>#DIV/0!</v>
      </c>
      <c r="DK20" s="151">
        <f t="shared" si="46"/>
        <v>0</v>
      </c>
      <c r="DL20" s="74"/>
      <c r="DM20" s="75"/>
    </row>
    <row r="21" spans="1:117" ht="12.75">
      <c r="A21" s="59" t="s">
        <v>13</v>
      </c>
      <c r="B21" s="50"/>
      <c r="C21" s="4"/>
      <c r="D21" s="76"/>
      <c r="E21" s="76"/>
      <c r="F21" s="11"/>
      <c r="G21" s="14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f t="shared" si="0"/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f t="shared" si="49"/>
        <v>0</v>
      </c>
      <c r="X21" s="50">
        <v>0</v>
      </c>
      <c r="Y21" s="50">
        <f t="shared" si="50"/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f t="shared" si="51"/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f t="shared" si="52"/>
        <v>0</v>
      </c>
      <c r="AT21" s="4">
        <v>0</v>
      </c>
      <c r="AU21" s="4">
        <f t="shared" si="53"/>
        <v>0</v>
      </c>
      <c r="AV21" s="4">
        <v>0</v>
      </c>
      <c r="AW21" s="4">
        <v>0</v>
      </c>
      <c r="AX21" s="4">
        <f t="shared" si="54"/>
        <v>0</v>
      </c>
      <c r="AY21" s="50">
        <v>0</v>
      </c>
      <c r="AZ21" s="50">
        <v>0</v>
      </c>
      <c r="BA21" s="50">
        <v>0</v>
      </c>
      <c r="BB21" s="50">
        <v>0</v>
      </c>
      <c r="BC21" s="50">
        <v>0</v>
      </c>
      <c r="BD21" s="50">
        <v>0</v>
      </c>
      <c r="BE21" s="50">
        <v>0</v>
      </c>
      <c r="BF21" s="50">
        <f t="shared" si="55"/>
        <v>0</v>
      </c>
      <c r="BG21" s="50">
        <v>0</v>
      </c>
      <c r="BH21" s="50">
        <v>0</v>
      </c>
      <c r="BI21" s="50">
        <v>0</v>
      </c>
      <c r="BJ21" s="50">
        <v>0</v>
      </c>
      <c r="BK21" s="50">
        <v>0</v>
      </c>
      <c r="BL21" s="50">
        <v>0</v>
      </c>
      <c r="BM21" s="50">
        <v>0</v>
      </c>
      <c r="BN21" s="50">
        <v>0</v>
      </c>
      <c r="BO21" s="50">
        <f t="shared" si="56"/>
        <v>0</v>
      </c>
      <c r="BP21" s="50">
        <v>0</v>
      </c>
      <c r="BQ21" s="50">
        <v>0</v>
      </c>
      <c r="BR21" s="50">
        <v>0</v>
      </c>
      <c r="BS21" s="50">
        <f t="shared" si="57"/>
        <v>0</v>
      </c>
      <c r="BT21" s="4">
        <v>0</v>
      </c>
      <c r="BU21" s="4">
        <v>0</v>
      </c>
      <c r="BV21" s="4">
        <v>0</v>
      </c>
      <c r="BW21" s="4">
        <v>0</v>
      </c>
      <c r="BX21" s="4">
        <f t="shared" si="58"/>
        <v>0</v>
      </c>
      <c r="BY21" s="4">
        <v>0</v>
      </c>
      <c r="BZ21" s="4">
        <v>0</v>
      </c>
      <c r="CA21" s="4">
        <v>0</v>
      </c>
      <c r="CB21" s="4">
        <f t="shared" si="59"/>
        <v>0</v>
      </c>
      <c r="CC21" s="4">
        <f t="shared" si="60"/>
        <v>0</v>
      </c>
      <c r="CD21" s="81">
        <f t="shared" si="61"/>
        <v>0</v>
      </c>
      <c r="CE21" s="83">
        <f t="shared" si="62"/>
        <v>0</v>
      </c>
      <c r="CF21" s="83">
        <f t="shared" si="63"/>
        <v>0</v>
      </c>
      <c r="CG21" s="83">
        <f t="shared" si="35"/>
        <v>0</v>
      </c>
      <c r="CH21" s="83">
        <f t="shared" si="64"/>
        <v>0</v>
      </c>
      <c r="CI21" s="44">
        <f t="shared" si="65"/>
        <v>0</v>
      </c>
      <c r="CJ21" s="66" t="str">
        <f t="shared" si="36"/>
        <v>-</v>
      </c>
      <c r="CK21" s="66" t="str">
        <f t="shared" si="37"/>
        <v>-</v>
      </c>
      <c r="CL21" s="148" t="str">
        <f t="shared" si="38"/>
        <v>-</v>
      </c>
      <c r="CM21" s="148" t="str">
        <f t="shared" si="39"/>
        <v>-</v>
      </c>
      <c r="CN21" s="148" t="str">
        <f t="shared" si="40"/>
        <v>-</v>
      </c>
      <c r="CO21" s="148" t="str">
        <f t="shared" si="41"/>
        <v>-</v>
      </c>
      <c r="CP21" s="148" t="str">
        <f t="shared" si="42"/>
        <v>-</v>
      </c>
      <c r="CQ21" s="148" t="str">
        <f t="shared" si="43"/>
        <v>-</v>
      </c>
      <c r="CR21" s="149" t="str">
        <f t="shared" si="44"/>
        <v>-</v>
      </c>
      <c r="CS21" s="83">
        <f t="shared" si="45"/>
        <v>0</v>
      </c>
      <c r="CT21" s="87">
        <f t="shared" si="66"/>
        <v>0</v>
      </c>
      <c r="CU21" s="87">
        <f t="shared" si="67"/>
        <v>0</v>
      </c>
      <c r="CV21" s="87">
        <f t="shared" si="68"/>
        <v>0</v>
      </c>
      <c r="CW21" s="87">
        <f t="shared" si="69"/>
        <v>0</v>
      </c>
      <c r="CX21" s="87">
        <f t="shared" si="70"/>
        <v>0</v>
      </c>
      <c r="CY21" s="87">
        <f t="shared" si="71"/>
        <v>0</v>
      </c>
      <c r="CZ21" s="87">
        <f t="shared" si="72"/>
        <v>0</v>
      </c>
      <c r="DA21" s="87">
        <f t="shared" si="73"/>
        <v>0</v>
      </c>
      <c r="DB21" s="87">
        <f t="shared" si="74"/>
        <v>0</v>
      </c>
      <c r="DC21" s="87">
        <f t="shared" si="75"/>
        <v>0</v>
      </c>
      <c r="DD21" s="87">
        <f t="shared" si="76"/>
        <v>0</v>
      </c>
      <c r="DE21" s="87">
        <f t="shared" si="77"/>
        <v>0</v>
      </c>
      <c r="DF21" s="87" t="e">
        <f t="shared" si="78"/>
        <v>#DIV/0!</v>
      </c>
      <c r="DG21" s="87" t="e">
        <f t="shared" si="79"/>
        <v>#DIV/0!</v>
      </c>
      <c r="DH21" s="87" t="e">
        <f t="shared" si="80"/>
        <v>#DIV/0!</v>
      </c>
      <c r="DI21" s="88" t="e">
        <f t="shared" si="81"/>
        <v>#DIV/0!</v>
      </c>
      <c r="DJ21" s="83" t="e">
        <f t="shared" si="82"/>
        <v>#DIV/0!</v>
      </c>
      <c r="DK21" s="151">
        <f t="shared" si="46"/>
        <v>0</v>
      </c>
      <c r="DL21" s="71"/>
      <c r="DM21" s="72"/>
    </row>
    <row r="22" spans="1:117" ht="12.75">
      <c r="A22" s="58" t="s">
        <v>14</v>
      </c>
      <c r="B22" s="49"/>
      <c r="C22" s="45"/>
      <c r="D22" s="73"/>
      <c r="E22" s="73"/>
      <c r="F22" s="135"/>
      <c r="G22" s="141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50">
        <f t="shared" si="0"/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v>0</v>
      </c>
      <c r="U22" s="49">
        <v>0</v>
      </c>
      <c r="V22" s="49">
        <v>0</v>
      </c>
      <c r="W22" s="50">
        <f t="shared" si="49"/>
        <v>0</v>
      </c>
      <c r="X22" s="49">
        <v>0</v>
      </c>
      <c r="Y22" s="50">
        <f t="shared" si="50"/>
        <v>0</v>
      </c>
      <c r="Z22" s="49">
        <v>0</v>
      </c>
      <c r="AA22" s="49">
        <v>0</v>
      </c>
      <c r="AB22" s="49">
        <v>0</v>
      </c>
      <c r="AC22" s="49">
        <v>0</v>
      </c>
      <c r="AD22" s="49">
        <v>0</v>
      </c>
      <c r="AE22" s="50">
        <f t="shared" si="51"/>
        <v>0</v>
      </c>
      <c r="AF22" s="49">
        <v>0</v>
      </c>
      <c r="AG22" s="49">
        <v>0</v>
      </c>
      <c r="AH22" s="49">
        <v>0</v>
      </c>
      <c r="AI22" s="49">
        <v>0</v>
      </c>
      <c r="AJ22" s="49">
        <v>0</v>
      </c>
      <c r="AK22" s="49">
        <v>0</v>
      </c>
      <c r="AL22" s="49">
        <v>0</v>
      </c>
      <c r="AM22" s="49">
        <v>0</v>
      </c>
      <c r="AN22" s="45">
        <v>0</v>
      </c>
      <c r="AO22" s="45">
        <v>0</v>
      </c>
      <c r="AP22" s="45">
        <v>0</v>
      </c>
      <c r="AQ22" s="45">
        <v>0</v>
      </c>
      <c r="AR22" s="45">
        <v>0</v>
      </c>
      <c r="AS22" s="4">
        <f t="shared" si="52"/>
        <v>0</v>
      </c>
      <c r="AT22" s="45">
        <v>0</v>
      </c>
      <c r="AU22" s="4">
        <f t="shared" si="53"/>
        <v>0</v>
      </c>
      <c r="AV22" s="45">
        <v>0</v>
      </c>
      <c r="AW22" s="45">
        <v>0</v>
      </c>
      <c r="AX22" s="4">
        <f t="shared" si="54"/>
        <v>0</v>
      </c>
      <c r="AY22" s="49">
        <v>0</v>
      </c>
      <c r="AZ22" s="49">
        <v>0</v>
      </c>
      <c r="BA22" s="49">
        <v>0</v>
      </c>
      <c r="BB22" s="49">
        <v>0</v>
      </c>
      <c r="BC22" s="49">
        <v>0</v>
      </c>
      <c r="BD22" s="49">
        <v>0</v>
      </c>
      <c r="BE22" s="49">
        <v>0</v>
      </c>
      <c r="BF22" s="50">
        <f t="shared" si="55"/>
        <v>0</v>
      </c>
      <c r="BG22" s="49">
        <v>0</v>
      </c>
      <c r="BH22" s="49">
        <v>0</v>
      </c>
      <c r="BI22" s="49">
        <v>0</v>
      </c>
      <c r="BJ22" s="49">
        <v>0</v>
      </c>
      <c r="BK22" s="49">
        <v>0</v>
      </c>
      <c r="BL22" s="49">
        <v>0</v>
      </c>
      <c r="BM22" s="49">
        <v>0</v>
      </c>
      <c r="BN22" s="49">
        <v>0</v>
      </c>
      <c r="BO22" s="50">
        <f t="shared" si="56"/>
        <v>0</v>
      </c>
      <c r="BP22" s="49">
        <v>0</v>
      </c>
      <c r="BQ22" s="49">
        <v>0</v>
      </c>
      <c r="BR22" s="49">
        <v>0</v>
      </c>
      <c r="BS22" s="50">
        <f t="shared" si="57"/>
        <v>0</v>
      </c>
      <c r="BT22" s="45">
        <v>0</v>
      </c>
      <c r="BU22" s="45">
        <v>0</v>
      </c>
      <c r="BV22" s="45">
        <v>0</v>
      </c>
      <c r="BW22" s="45">
        <v>0</v>
      </c>
      <c r="BX22" s="4">
        <f t="shared" si="58"/>
        <v>0</v>
      </c>
      <c r="BY22" s="45">
        <v>0</v>
      </c>
      <c r="BZ22" s="45">
        <v>0</v>
      </c>
      <c r="CA22" s="45">
        <v>0</v>
      </c>
      <c r="CB22" s="4">
        <f t="shared" si="59"/>
        <v>0</v>
      </c>
      <c r="CC22" s="4">
        <f t="shared" si="60"/>
        <v>0</v>
      </c>
      <c r="CD22" s="81">
        <f t="shared" si="61"/>
        <v>0</v>
      </c>
      <c r="CE22" s="83">
        <f t="shared" si="62"/>
        <v>0</v>
      </c>
      <c r="CF22" s="83">
        <f t="shared" si="63"/>
        <v>0</v>
      </c>
      <c r="CG22" s="83">
        <f t="shared" si="35"/>
        <v>0</v>
      </c>
      <c r="CH22" s="83">
        <f t="shared" si="64"/>
        <v>0</v>
      </c>
      <c r="CI22" s="44">
        <f t="shared" si="65"/>
        <v>0</v>
      </c>
      <c r="CJ22" s="66" t="str">
        <f t="shared" si="36"/>
        <v>-</v>
      </c>
      <c r="CK22" s="66" t="str">
        <f t="shared" si="37"/>
        <v>-</v>
      </c>
      <c r="CL22" s="148" t="str">
        <f t="shared" si="38"/>
        <v>-</v>
      </c>
      <c r="CM22" s="148" t="str">
        <f t="shared" si="39"/>
        <v>-</v>
      </c>
      <c r="CN22" s="148" t="str">
        <f t="shared" si="40"/>
        <v>-</v>
      </c>
      <c r="CO22" s="148" t="str">
        <f t="shared" si="41"/>
        <v>-</v>
      </c>
      <c r="CP22" s="148" t="str">
        <f t="shared" si="42"/>
        <v>-</v>
      </c>
      <c r="CQ22" s="148" t="str">
        <f t="shared" si="43"/>
        <v>-</v>
      </c>
      <c r="CR22" s="149" t="str">
        <f t="shared" si="44"/>
        <v>-</v>
      </c>
      <c r="CS22" s="83">
        <f t="shared" si="45"/>
        <v>0</v>
      </c>
      <c r="CT22" s="87">
        <f t="shared" si="66"/>
        <v>0</v>
      </c>
      <c r="CU22" s="87">
        <f t="shared" si="67"/>
        <v>0</v>
      </c>
      <c r="CV22" s="87">
        <f t="shared" si="68"/>
        <v>0</v>
      </c>
      <c r="CW22" s="87">
        <f t="shared" si="69"/>
        <v>0</v>
      </c>
      <c r="CX22" s="87">
        <f t="shared" si="70"/>
        <v>0</v>
      </c>
      <c r="CY22" s="87">
        <f t="shared" si="71"/>
        <v>0</v>
      </c>
      <c r="CZ22" s="87">
        <f t="shared" si="72"/>
        <v>0</v>
      </c>
      <c r="DA22" s="87">
        <f t="shared" si="73"/>
        <v>0</v>
      </c>
      <c r="DB22" s="87">
        <f t="shared" si="74"/>
        <v>0</v>
      </c>
      <c r="DC22" s="87">
        <f t="shared" si="75"/>
        <v>0</v>
      </c>
      <c r="DD22" s="87">
        <f t="shared" si="76"/>
        <v>0</v>
      </c>
      <c r="DE22" s="87">
        <f t="shared" si="77"/>
        <v>0</v>
      </c>
      <c r="DF22" s="87" t="e">
        <f t="shared" si="78"/>
        <v>#DIV/0!</v>
      </c>
      <c r="DG22" s="87" t="e">
        <f t="shared" si="79"/>
        <v>#DIV/0!</v>
      </c>
      <c r="DH22" s="87" t="e">
        <f t="shared" si="80"/>
        <v>#DIV/0!</v>
      </c>
      <c r="DI22" s="88" t="e">
        <f t="shared" si="81"/>
        <v>#DIV/0!</v>
      </c>
      <c r="DJ22" s="83" t="e">
        <f t="shared" si="82"/>
        <v>#DIV/0!</v>
      </c>
      <c r="DK22" s="151">
        <f t="shared" si="46"/>
        <v>0</v>
      </c>
      <c r="DL22" s="74"/>
      <c r="DM22" s="75"/>
    </row>
    <row r="23" spans="1:117" ht="12.75">
      <c r="A23" s="59" t="s">
        <v>15</v>
      </c>
      <c r="B23" s="50"/>
      <c r="C23" s="4"/>
      <c r="D23" s="76"/>
      <c r="E23" s="76"/>
      <c r="F23" s="11"/>
      <c r="G23" s="14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f t="shared" si="0"/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0">
        <v>0</v>
      </c>
      <c r="W23" s="50">
        <f t="shared" si="49"/>
        <v>0</v>
      </c>
      <c r="X23" s="50">
        <v>0</v>
      </c>
      <c r="Y23" s="50">
        <f t="shared" si="50"/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f t="shared" si="51"/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f t="shared" si="52"/>
        <v>0</v>
      </c>
      <c r="AT23" s="4">
        <v>0</v>
      </c>
      <c r="AU23" s="4">
        <f t="shared" si="53"/>
        <v>0</v>
      </c>
      <c r="AV23" s="4">
        <v>0</v>
      </c>
      <c r="AW23" s="4">
        <v>0</v>
      </c>
      <c r="AX23" s="4">
        <f t="shared" si="54"/>
        <v>0</v>
      </c>
      <c r="AY23" s="50">
        <v>0</v>
      </c>
      <c r="AZ23" s="50">
        <v>0</v>
      </c>
      <c r="BA23" s="50">
        <v>0</v>
      </c>
      <c r="BB23" s="50">
        <v>0</v>
      </c>
      <c r="BC23" s="50">
        <v>0</v>
      </c>
      <c r="BD23" s="50">
        <v>0</v>
      </c>
      <c r="BE23" s="50">
        <v>0</v>
      </c>
      <c r="BF23" s="50">
        <f t="shared" si="55"/>
        <v>0</v>
      </c>
      <c r="BG23" s="50">
        <v>0</v>
      </c>
      <c r="BH23" s="50">
        <v>0</v>
      </c>
      <c r="BI23" s="50">
        <v>0</v>
      </c>
      <c r="BJ23" s="50">
        <v>0</v>
      </c>
      <c r="BK23" s="50">
        <v>0</v>
      </c>
      <c r="BL23" s="50">
        <v>0</v>
      </c>
      <c r="BM23" s="50">
        <v>0</v>
      </c>
      <c r="BN23" s="50">
        <v>0</v>
      </c>
      <c r="BO23" s="50">
        <f t="shared" si="56"/>
        <v>0</v>
      </c>
      <c r="BP23" s="50">
        <v>0</v>
      </c>
      <c r="BQ23" s="50">
        <v>0</v>
      </c>
      <c r="BR23" s="50">
        <v>0</v>
      </c>
      <c r="BS23" s="50">
        <f t="shared" si="57"/>
        <v>0</v>
      </c>
      <c r="BT23" s="4">
        <v>0</v>
      </c>
      <c r="BU23" s="4">
        <v>0</v>
      </c>
      <c r="BV23" s="4">
        <v>0</v>
      </c>
      <c r="BW23" s="4">
        <v>0</v>
      </c>
      <c r="BX23" s="4">
        <f t="shared" si="58"/>
        <v>0</v>
      </c>
      <c r="BY23" s="4">
        <v>0</v>
      </c>
      <c r="BZ23" s="4">
        <v>0</v>
      </c>
      <c r="CA23" s="4">
        <v>0</v>
      </c>
      <c r="CB23" s="4">
        <f t="shared" si="59"/>
        <v>0</v>
      </c>
      <c r="CC23" s="4">
        <f t="shared" si="60"/>
        <v>0</v>
      </c>
      <c r="CD23" s="81">
        <f t="shared" si="61"/>
        <v>0</v>
      </c>
      <c r="CE23" s="83">
        <f t="shared" si="62"/>
        <v>0</v>
      </c>
      <c r="CF23" s="83">
        <f t="shared" si="63"/>
        <v>0</v>
      </c>
      <c r="CG23" s="83">
        <f t="shared" si="35"/>
        <v>0</v>
      </c>
      <c r="CH23" s="83">
        <f t="shared" si="64"/>
        <v>0</v>
      </c>
      <c r="CI23" s="44">
        <f t="shared" si="65"/>
        <v>0</v>
      </c>
      <c r="CJ23" s="66" t="str">
        <f t="shared" si="36"/>
        <v>-</v>
      </c>
      <c r="CK23" s="66" t="str">
        <f t="shared" si="37"/>
        <v>-</v>
      </c>
      <c r="CL23" s="148" t="str">
        <f t="shared" si="38"/>
        <v>-</v>
      </c>
      <c r="CM23" s="148" t="str">
        <f t="shared" si="39"/>
        <v>-</v>
      </c>
      <c r="CN23" s="148" t="str">
        <f t="shared" si="40"/>
        <v>-</v>
      </c>
      <c r="CO23" s="148" t="str">
        <f t="shared" si="41"/>
        <v>-</v>
      </c>
      <c r="CP23" s="148" t="str">
        <f t="shared" si="42"/>
        <v>-</v>
      </c>
      <c r="CQ23" s="148" t="str">
        <f t="shared" si="43"/>
        <v>-</v>
      </c>
      <c r="CR23" s="149" t="str">
        <f t="shared" si="44"/>
        <v>-</v>
      </c>
      <c r="CS23" s="83">
        <f t="shared" si="45"/>
        <v>0</v>
      </c>
      <c r="CT23" s="87">
        <f t="shared" si="66"/>
        <v>0</v>
      </c>
      <c r="CU23" s="87">
        <f t="shared" si="67"/>
        <v>0</v>
      </c>
      <c r="CV23" s="87">
        <f t="shared" si="68"/>
        <v>0</v>
      </c>
      <c r="CW23" s="87">
        <f t="shared" si="69"/>
        <v>0</v>
      </c>
      <c r="CX23" s="87">
        <f t="shared" si="70"/>
        <v>0</v>
      </c>
      <c r="CY23" s="87">
        <f t="shared" si="71"/>
        <v>0</v>
      </c>
      <c r="CZ23" s="87">
        <f t="shared" si="72"/>
        <v>0</v>
      </c>
      <c r="DA23" s="87">
        <f t="shared" si="73"/>
        <v>0</v>
      </c>
      <c r="DB23" s="87">
        <f t="shared" si="74"/>
        <v>0</v>
      </c>
      <c r="DC23" s="87">
        <f t="shared" si="75"/>
        <v>0</v>
      </c>
      <c r="DD23" s="87">
        <f t="shared" si="76"/>
        <v>0</v>
      </c>
      <c r="DE23" s="87">
        <f t="shared" si="77"/>
        <v>0</v>
      </c>
      <c r="DF23" s="87" t="e">
        <f t="shared" si="78"/>
        <v>#DIV/0!</v>
      </c>
      <c r="DG23" s="87" t="e">
        <f t="shared" si="79"/>
        <v>#DIV/0!</v>
      </c>
      <c r="DH23" s="87" t="e">
        <f t="shared" si="80"/>
        <v>#DIV/0!</v>
      </c>
      <c r="DI23" s="88" t="e">
        <f t="shared" si="81"/>
        <v>#DIV/0!</v>
      </c>
      <c r="DJ23" s="83" t="e">
        <f t="shared" si="82"/>
        <v>#DIV/0!</v>
      </c>
      <c r="DK23" s="151">
        <f t="shared" si="46"/>
        <v>0</v>
      </c>
      <c r="DL23" s="71"/>
      <c r="DM23" s="72"/>
    </row>
    <row r="24" spans="1:117" ht="12.75">
      <c r="A24" s="58" t="s">
        <v>16</v>
      </c>
      <c r="B24" s="49"/>
      <c r="C24" s="45"/>
      <c r="D24" s="73"/>
      <c r="E24" s="73"/>
      <c r="F24" s="135"/>
      <c r="G24" s="141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50">
        <f t="shared" si="0"/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v>0</v>
      </c>
      <c r="U24" s="49">
        <v>0</v>
      </c>
      <c r="V24" s="49">
        <v>0</v>
      </c>
      <c r="W24" s="50">
        <f t="shared" si="49"/>
        <v>0</v>
      </c>
      <c r="X24" s="49">
        <v>0</v>
      </c>
      <c r="Y24" s="50">
        <f t="shared" si="50"/>
        <v>0</v>
      </c>
      <c r="Z24" s="49">
        <v>0</v>
      </c>
      <c r="AA24" s="49">
        <v>0</v>
      </c>
      <c r="AB24" s="49">
        <v>0</v>
      </c>
      <c r="AC24" s="49">
        <v>0</v>
      </c>
      <c r="AD24" s="49">
        <v>0</v>
      </c>
      <c r="AE24" s="50">
        <f t="shared" si="51"/>
        <v>0</v>
      </c>
      <c r="AF24" s="49">
        <v>0</v>
      </c>
      <c r="AG24" s="49">
        <v>0</v>
      </c>
      <c r="AH24" s="49">
        <v>0</v>
      </c>
      <c r="AI24" s="49">
        <v>0</v>
      </c>
      <c r="AJ24" s="49">
        <v>0</v>
      </c>
      <c r="AK24" s="49">
        <v>0</v>
      </c>
      <c r="AL24" s="49">
        <v>0</v>
      </c>
      <c r="AM24" s="49">
        <v>0</v>
      </c>
      <c r="AN24" s="45">
        <v>0</v>
      </c>
      <c r="AO24" s="45">
        <v>0</v>
      </c>
      <c r="AP24" s="45">
        <v>0</v>
      </c>
      <c r="AQ24" s="45">
        <v>0</v>
      </c>
      <c r="AR24" s="45">
        <v>0</v>
      </c>
      <c r="AS24" s="4">
        <f t="shared" si="52"/>
        <v>0</v>
      </c>
      <c r="AT24" s="45">
        <v>0</v>
      </c>
      <c r="AU24" s="4">
        <f t="shared" si="53"/>
        <v>0</v>
      </c>
      <c r="AV24" s="45">
        <v>0</v>
      </c>
      <c r="AW24" s="45">
        <v>0</v>
      </c>
      <c r="AX24" s="4">
        <f t="shared" si="54"/>
        <v>0</v>
      </c>
      <c r="AY24" s="49">
        <v>0</v>
      </c>
      <c r="AZ24" s="49">
        <v>0</v>
      </c>
      <c r="BA24" s="49">
        <v>0</v>
      </c>
      <c r="BB24" s="49">
        <v>0</v>
      </c>
      <c r="BC24" s="49">
        <v>0</v>
      </c>
      <c r="BD24" s="49">
        <v>0</v>
      </c>
      <c r="BE24" s="49">
        <v>0</v>
      </c>
      <c r="BF24" s="50">
        <f t="shared" si="55"/>
        <v>0</v>
      </c>
      <c r="BG24" s="49">
        <v>0</v>
      </c>
      <c r="BH24" s="49">
        <v>0</v>
      </c>
      <c r="BI24" s="49">
        <v>0</v>
      </c>
      <c r="BJ24" s="49">
        <v>0</v>
      </c>
      <c r="BK24" s="49">
        <v>0</v>
      </c>
      <c r="BL24" s="49">
        <v>0</v>
      </c>
      <c r="BM24" s="49">
        <v>0</v>
      </c>
      <c r="BN24" s="49">
        <v>0</v>
      </c>
      <c r="BO24" s="50">
        <f t="shared" si="56"/>
        <v>0</v>
      </c>
      <c r="BP24" s="49">
        <v>0</v>
      </c>
      <c r="BQ24" s="49">
        <v>0</v>
      </c>
      <c r="BR24" s="49">
        <v>0</v>
      </c>
      <c r="BS24" s="50">
        <f t="shared" si="57"/>
        <v>0</v>
      </c>
      <c r="BT24" s="45">
        <v>0</v>
      </c>
      <c r="BU24" s="45">
        <v>0</v>
      </c>
      <c r="BV24" s="45">
        <v>0</v>
      </c>
      <c r="BW24" s="45">
        <v>0</v>
      </c>
      <c r="BX24" s="4">
        <f t="shared" si="58"/>
        <v>0</v>
      </c>
      <c r="BY24" s="45">
        <v>0</v>
      </c>
      <c r="BZ24" s="45">
        <v>0</v>
      </c>
      <c r="CA24" s="45">
        <v>0</v>
      </c>
      <c r="CB24" s="4">
        <f t="shared" si="59"/>
        <v>0</v>
      </c>
      <c r="CC24" s="4">
        <f t="shared" si="60"/>
        <v>0</v>
      </c>
      <c r="CD24" s="81">
        <f t="shared" si="61"/>
        <v>0</v>
      </c>
      <c r="CE24" s="83">
        <f t="shared" si="62"/>
        <v>0</v>
      </c>
      <c r="CF24" s="83">
        <f t="shared" si="63"/>
        <v>0</v>
      </c>
      <c r="CG24" s="83">
        <f t="shared" si="35"/>
        <v>0</v>
      </c>
      <c r="CH24" s="83">
        <f t="shared" si="64"/>
        <v>0</v>
      </c>
      <c r="CI24" s="44">
        <f t="shared" si="65"/>
        <v>0</v>
      </c>
      <c r="CJ24" s="66" t="str">
        <f t="shared" si="36"/>
        <v>-</v>
      </c>
      <c r="CK24" s="66" t="str">
        <f t="shared" si="37"/>
        <v>-</v>
      </c>
      <c r="CL24" s="148" t="str">
        <f t="shared" si="38"/>
        <v>-</v>
      </c>
      <c r="CM24" s="148" t="str">
        <f t="shared" si="39"/>
        <v>-</v>
      </c>
      <c r="CN24" s="148" t="str">
        <f t="shared" si="40"/>
        <v>-</v>
      </c>
      <c r="CO24" s="148" t="str">
        <f t="shared" si="41"/>
        <v>-</v>
      </c>
      <c r="CP24" s="148" t="str">
        <f t="shared" si="42"/>
        <v>-</v>
      </c>
      <c r="CQ24" s="148" t="str">
        <f t="shared" si="43"/>
        <v>-</v>
      </c>
      <c r="CR24" s="149" t="str">
        <f t="shared" si="44"/>
        <v>-</v>
      </c>
      <c r="CS24" s="83">
        <f t="shared" si="45"/>
        <v>0</v>
      </c>
      <c r="CT24" s="87">
        <f t="shared" si="66"/>
        <v>0</v>
      </c>
      <c r="CU24" s="87">
        <f t="shared" si="67"/>
        <v>0</v>
      </c>
      <c r="CV24" s="87">
        <f t="shared" si="68"/>
        <v>0</v>
      </c>
      <c r="CW24" s="87">
        <f t="shared" si="69"/>
        <v>0</v>
      </c>
      <c r="CX24" s="87">
        <f t="shared" si="70"/>
        <v>0</v>
      </c>
      <c r="CY24" s="87">
        <f t="shared" si="71"/>
        <v>0</v>
      </c>
      <c r="CZ24" s="87">
        <f t="shared" si="72"/>
        <v>0</v>
      </c>
      <c r="DA24" s="87">
        <f t="shared" si="73"/>
        <v>0</v>
      </c>
      <c r="DB24" s="87">
        <f t="shared" si="74"/>
        <v>0</v>
      </c>
      <c r="DC24" s="87">
        <f t="shared" si="75"/>
        <v>0</v>
      </c>
      <c r="DD24" s="87">
        <f t="shared" si="76"/>
        <v>0</v>
      </c>
      <c r="DE24" s="87">
        <f t="shared" si="77"/>
        <v>0</v>
      </c>
      <c r="DF24" s="87" t="e">
        <f t="shared" si="78"/>
        <v>#DIV/0!</v>
      </c>
      <c r="DG24" s="87" t="e">
        <f t="shared" si="79"/>
        <v>#DIV/0!</v>
      </c>
      <c r="DH24" s="87" t="e">
        <f t="shared" si="80"/>
        <v>#DIV/0!</v>
      </c>
      <c r="DI24" s="88" t="e">
        <f t="shared" si="81"/>
        <v>#DIV/0!</v>
      </c>
      <c r="DJ24" s="83" t="e">
        <f t="shared" si="82"/>
        <v>#DIV/0!</v>
      </c>
      <c r="DK24" s="151">
        <f t="shared" si="46"/>
        <v>0</v>
      </c>
      <c r="DL24" s="74"/>
      <c r="DM24" s="75"/>
    </row>
    <row r="25" spans="1:117" ht="12.75">
      <c r="A25" s="59" t="s">
        <v>36</v>
      </c>
      <c r="B25" s="50"/>
      <c r="C25" s="4"/>
      <c r="D25" s="76"/>
      <c r="E25" s="76"/>
      <c r="F25" s="11"/>
      <c r="G25" s="14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f t="shared" si="0"/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0">
        <f t="shared" si="49"/>
        <v>0</v>
      </c>
      <c r="X25" s="50">
        <v>0</v>
      </c>
      <c r="Y25" s="50">
        <f t="shared" si="50"/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f t="shared" si="51"/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0</v>
      </c>
      <c r="AK25" s="50">
        <v>0</v>
      </c>
      <c r="AL25" s="50">
        <v>0</v>
      </c>
      <c r="AM25" s="50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f t="shared" si="52"/>
        <v>0</v>
      </c>
      <c r="AT25" s="4">
        <v>0</v>
      </c>
      <c r="AU25" s="4">
        <f t="shared" si="53"/>
        <v>0</v>
      </c>
      <c r="AV25" s="4">
        <v>0</v>
      </c>
      <c r="AW25" s="4">
        <v>0</v>
      </c>
      <c r="AX25" s="4">
        <f t="shared" si="54"/>
        <v>0</v>
      </c>
      <c r="AY25" s="50">
        <v>0</v>
      </c>
      <c r="AZ25" s="50">
        <v>0</v>
      </c>
      <c r="BA25" s="50">
        <v>0</v>
      </c>
      <c r="BB25" s="50">
        <v>0</v>
      </c>
      <c r="BC25" s="50">
        <v>0</v>
      </c>
      <c r="BD25" s="50">
        <v>0</v>
      </c>
      <c r="BE25" s="50">
        <v>0</v>
      </c>
      <c r="BF25" s="50">
        <f t="shared" si="55"/>
        <v>0</v>
      </c>
      <c r="BG25" s="50">
        <v>0</v>
      </c>
      <c r="BH25" s="50">
        <v>0</v>
      </c>
      <c r="BI25" s="50">
        <v>0</v>
      </c>
      <c r="BJ25" s="50">
        <v>0</v>
      </c>
      <c r="BK25" s="50">
        <v>0</v>
      </c>
      <c r="BL25" s="50">
        <v>0</v>
      </c>
      <c r="BM25" s="50">
        <v>0</v>
      </c>
      <c r="BN25" s="50">
        <v>0</v>
      </c>
      <c r="BO25" s="50">
        <f t="shared" si="56"/>
        <v>0</v>
      </c>
      <c r="BP25" s="50">
        <v>0</v>
      </c>
      <c r="BQ25" s="50">
        <v>0</v>
      </c>
      <c r="BR25" s="50">
        <v>0</v>
      </c>
      <c r="BS25" s="50">
        <f t="shared" si="57"/>
        <v>0</v>
      </c>
      <c r="BT25" s="4">
        <v>0</v>
      </c>
      <c r="BU25" s="4">
        <v>0</v>
      </c>
      <c r="BV25" s="4">
        <v>0</v>
      </c>
      <c r="BW25" s="4">
        <v>0</v>
      </c>
      <c r="BX25" s="4">
        <f t="shared" si="58"/>
        <v>0</v>
      </c>
      <c r="BY25" s="4">
        <v>0</v>
      </c>
      <c r="BZ25" s="4">
        <v>0</v>
      </c>
      <c r="CA25" s="4">
        <v>0</v>
      </c>
      <c r="CB25" s="4">
        <f t="shared" si="59"/>
        <v>0</v>
      </c>
      <c r="CC25" s="4">
        <f t="shared" si="60"/>
        <v>0</v>
      </c>
      <c r="CD25" s="81">
        <f t="shared" si="61"/>
        <v>0</v>
      </c>
      <c r="CE25" s="83">
        <f t="shared" si="62"/>
        <v>0</v>
      </c>
      <c r="CF25" s="83">
        <f t="shared" si="63"/>
        <v>0</v>
      </c>
      <c r="CG25" s="83">
        <f t="shared" si="35"/>
        <v>0</v>
      </c>
      <c r="CH25" s="83">
        <f t="shared" si="64"/>
        <v>0</v>
      </c>
      <c r="CI25" s="44">
        <f t="shared" si="65"/>
        <v>0</v>
      </c>
      <c r="CJ25" s="66" t="str">
        <f t="shared" si="36"/>
        <v>-</v>
      </c>
      <c r="CK25" s="66" t="str">
        <f t="shared" si="37"/>
        <v>-</v>
      </c>
      <c r="CL25" s="148" t="str">
        <f t="shared" si="38"/>
        <v>-</v>
      </c>
      <c r="CM25" s="148" t="str">
        <f t="shared" si="39"/>
        <v>-</v>
      </c>
      <c r="CN25" s="148" t="str">
        <f t="shared" si="40"/>
        <v>-</v>
      </c>
      <c r="CO25" s="148" t="str">
        <f t="shared" si="41"/>
        <v>-</v>
      </c>
      <c r="CP25" s="148" t="str">
        <f t="shared" si="42"/>
        <v>-</v>
      </c>
      <c r="CQ25" s="148" t="str">
        <f t="shared" si="43"/>
        <v>-</v>
      </c>
      <c r="CR25" s="149" t="str">
        <f t="shared" si="44"/>
        <v>-</v>
      </c>
      <c r="CS25" s="83">
        <f t="shared" si="45"/>
        <v>0</v>
      </c>
      <c r="CT25" s="87">
        <f t="shared" si="66"/>
        <v>0</v>
      </c>
      <c r="CU25" s="87">
        <f t="shared" si="67"/>
        <v>0</v>
      </c>
      <c r="CV25" s="87">
        <f t="shared" si="68"/>
        <v>0</v>
      </c>
      <c r="CW25" s="87">
        <f t="shared" si="69"/>
        <v>0</v>
      </c>
      <c r="CX25" s="87">
        <f t="shared" si="70"/>
        <v>0</v>
      </c>
      <c r="CY25" s="87">
        <f t="shared" si="71"/>
        <v>0</v>
      </c>
      <c r="CZ25" s="87">
        <f t="shared" si="72"/>
        <v>0</v>
      </c>
      <c r="DA25" s="87">
        <f t="shared" si="73"/>
        <v>0</v>
      </c>
      <c r="DB25" s="87">
        <f t="shared" si="74"/>
        <v>0</v>
      </c>
      <c r="DC25" s="87">
        <f t="shared" si="75"/>
        <v>0</v>
      </c>
      <c r="DD25" s="87">
        <f t="shared" si="76"/>
        <v>0</v>
      </c>
      <c r="DE25" s="87">
        <f t="shared" si="77"/>
        <v>0</v>
      </c>
      <c r="DF25" s="87" t="e">
        <f t="shared" si="78"/>
        <v>#DIV/0!</v>
      </c>
      <c r="DG25" s="87" t="e">
        <f t="shared" si="79"/>
        <v>#DIV/0!</v>
      </c>
      <c r="DH25" s="87" t="e">
        <f t="shared" si="80"/>
        <v>#DIV/0!</v>
      </c>
      <c r="DI25" s="88" t="e">
        <f t="shared" si="81"/>
        <v>#DIV/0!</v>
      </c>
      <c r="DJ25" s="83" t="e">
        <f t="shared" si="82"/>
        <v>#DIV/0!</v>
      </c>
      <c r="DK25" s="151">
        <f t="shared" si="46"/>
        <v>0</v>
      </c>
      <c r="DL25" s="71"/>
      <c r="DM25" s="72"/>
    </row>
    <row r="26" spans="1:117" ht="12.75">
      <c r="A26" s="58" t="s">
        <v>17</v>
      </c>
      <c r="B26" s="49"/>
      <c r="C26" s="45"/>
      <c r="D26" s="73"/>
      <c r="E26" s="73"/>
      <c r="F26" s="135"/>
      <c r="G26" s="141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50">
        <f t="shared" si="0"/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50">
        <f t="shared" si="49"/>
        <v>0</v>
      </c>
      <c r="X26" s="49">
        <v>0</v>
      </c>
      <c r="Y26" s="50">
        <f t="shared" si="50"/>
        <v>0</v>
      </c>
      <c r="Z26" s="49">
        <v>0</v>
      </c>
      <c r="AA26" s="49">
        <v>0</v>
      </c>
      <c r="AB26" s="49">
        <v>0</v>
      </c>
      <c r="AC26" s="49">
        <v>0</v>
      </c>
      <c r="AD26" s="49">
        <v>0</v>
      </c>
      <c r="AE26" s="50">
        <f t="shared" si="51"/>
        <v>0</v>
      </c>
      <c r="AF26" s="49">
        <v>0</v>
      </c>
      <c r="AG26" s="49">
        <v>0</v>
      </c>
      <c r="AH26" s="49">
        <v>0</v>
      </c>
      <c r="AI26" s="49">
        <v>0</v>
      </c>
      <c r="AJ26" s="49">
        <v>0</v>
      </c>
      <c r="AK26" s="49">
        <v>0</v>
      </c>
      <c r="AL26" s="49">
        <v>0</v>
      </c>
      <c r="AM26" s="49">
        <v>0</v>
      </c>
      <c r="AN26" s="45">
        <v>0</v>
      </c>
      <c r="AO26" s="45">
        <v>0</v>
      </c>
      <c r="AP26" s="45">
        <v>0</v>
      </c>
      <c r="AQ26" s="45">
        <v>0</v>
      </c>
      <c r="AR26" s="45">
        <v>0</v>
      </c>
      <c r="AS26" s="4">
        <f t="shared" si="52"/>
        <v>0</v>
      </c>
      <c r="AT26" s="45">
        <v>0</v>
      </c>
      <c r="AU26" s="4">
        <f t="shared" si="53"/>
        <v>0</v>
      </c>
      <c r="AV26" s="45">
        <v>0</v>
      </c>
      <c r="AW26" s="45">
        <v>0</v>
      </c>
      <c r="AX26" s="4">
        <f t="shared" si="54"/>
        <v>0</v>
      </c>
      <c r="AY26" s="49">
        <v>0</v>
      </c>
      <c r="AZ26" s="49">
        <v>0</v>
      </c>
      <c r="BA26" s="49">
        <v>0</v>
      </c>
      <c r="BB26" s="49">
        <v>0</v>
      </c>
      <c r="BC26" s="49">
        <v>0</v>
      </c>
      <c r="BD26" s="49">
        <v>0</v>
      </c>
      <c r="BE26" s="49">
        <v>0</v>
      </c>
      <c r="BF26" s="50">
        <f t="shared" si="55"/>
        <v>0</v>
      </c>
      <c r="BG26" s="49">
        <v>0</v>
      </c>
      <c r="BH26" s="49">
        <v>0</v>
      </c>
      <c r="BI26" s="49">
        <v>0</v>
      </c>
      <c r="BJ26" s="49">
        <v>0</v>
      </c>
      <c r="BK26" s="49">
        <v>0</v>
      </c>
      <c r="BL26" s="49">
        <v>0</v>
      </c>
      <c r="BM26" s="49">
        <v>0</v>
      </c>
      <c r="BN26" s="49">
        <v>0</v>
      </c>
      <c r="BO26" s="50">
        <f t="shared" si="56"/>
        <v>0</v>
      </c>
      <c r="BP26" s="49">
        <v>0</v>
      </c>
      <c r="BQ26" s="49">
        <v>0</v>
      </c>
      <c r="BR26" s="49">
        <v>0</v>
      </c>
      <c r="BS26" s="50">
        <f t="shared" si="57"/>
        <v>0</v>
      </c>
      <c r="BT26" s="45">
        <v>0</v>
      </c>
      <c r="BU26" s="45">
        <v>0</v>
      </c>
      <c r="BV26" s="45">
        <v>0</v>
      </c>
      <c r="BW26" s="45">
        <v>0</v>
      </c>
      <c r="BX26" s="4">
        <f t="shared" si="58"/>
        <v>0</v>
      </c>
      <c r="BY26" s="45">
        <v>0</v>
      </c>
      <c r="BZ26" s="45">
        <v>0</v>
      </c>
      <c r="CA26" s="45">
        <v>0</v>
      </c>
      <c r="CB26" s="4">
        <f t="shared" si="59"/>
        <v>0</v>
      </c>
      <c r="CC26" s="4">
        <f t="shared" si="60"/>
        <v>0</v>
      </c>
      <c r="CD26" s="81">
        <f t="shared" si="61"/>
        <v>0</v>
      </c>
      <c r="CE26" s="83">
        <f t="shared" si="62"/>
        <v>0</v>
      </c>
      <c r="CF26" s="83">
        <f t="shared" si="63"/>
        <v>0</v>
      </c>
      <c r="CG26" s="83">
        <f t="shared" si="35"/>
        <v>0</v>
      </c>
      <c r="CH26" s="83">
        <f t="shared" si="64"/>
        <v>0</v>
      </c>
      <c r="CI26" s="44">
        <f t="shared" si="65"/>
        <v>0</v>
      </c>
      <c r="CJ26" s="66" t="str">
        <f t="shared" si="36"/>
        <v>-</v>
      </c>
      <c r="CK26" s="66" t="str">
        <f t="shared" si="37"/>
        <v>-</v>
      </c>
      <c r="CL26" s="148" t="str">
        <f t="shared" si="38"/>
        <v>-</v>
      </c>
      <c r="CM26" s="148" t="str">
        <f t="shared" si="39"/>
        <v>-</v>
      </c>
      <c r="CN26" s="148" t="str">
        <f t="shared" si="40"/>
        <v>-</v>
      </c>
      <c r="CO26" s="148" t="str">
        <f t="shared" si="41"/>
        <v>-</v>
      </c>
      <c r="CP26" s="148" t="str">
        <f t="shared" si="42"/>
        <v>-</v>
      </c>
      <c r="CQ26" s="148" t="str">
        <f t="shared" si="43"/>
        <v>-</v>
      </c>
      <c r="CR26" s="149" t="str">
        <f t="shared" si="44"/>
        <v>-</v>
      </c>
      <c r="CS26" s="83">
        <f t="shared" si="45"/>
        <v>0</v>
      </c>
      <c r="CT26" s="87">
        <f t="shared" si="66"/>
        <v>0</v>
      </c>
      <c r="CU26" s="87">
        <f t="shared" si="67"/>
        <v>0</v>
      </c>
      <c r="CV26" s="87">
        <f t="shared" si="68"/>
        <v>0</v>
      </c>
      <c r="CW26" s="87">
        <f t="shared" si="69"/>
        <v>0</v>
      </c>
      <c r="CX26" s="87">
        <f t="shared" si="70"/>
        <v>0</v>
      </c>
      <c r="CY26" s="87">
        <f t="shared" si="71"/>
        <v>0</v>
      </c>
      <c r="CZ26" s="87">
        <f t="shared" si="72"/>
        <v>0</v>
      </c>
      <c r="DA26" s="87">
        <f t="shared" si="73"/>
        <v>0</v>
      </c>
      <c r="DB26" s="87">
        <f t="shared" si="74"/>
        <v>0</v>
      </c>
      <c r="DC26" s="87">
        <f t="shared" si="75"/>
        <v>0</v>
      </c>
      <c r="DD26" s="87">
        <f t="shared" si="76"/>
        <v>0</v>
      </c>
      <c r="DE26" s="87">
        <f t="shared" si="77"/>
        <v>0</v>
      </c>
      <c r="DF26" s="87" t="e">
        <f t="shared" si="78"/>
        <v>#DIV/0!</v>
      </c>
      <c r="DG26" s="87" t="e">
        <f t="shared" si="79"/>
        <v>#DIV/0!</v>
      </c>
      <c r="DH26" s="87" t="e">
        <f t="shared" si="80"/>
        <v>#DIV/0!</v>
      </c>
      <c r="DI26" s="88" t="e">
        <f t="shared" si="81"/>
        <v>#DIV/0!</v>
      </c>
      <c r="DJ26" s="83" t="e">
        <f t="shared" si="82"/>
        <v>#DIV/0!</v>
      </c>
      <c r="DK26" s="151">
        <f t="shared" si="46"/>
        <v>0</v>
      </c>
      <c r="DL26" s="74"/>
      <c r="DM26" s="75"/>
    </row>
    <row r="27" spans="1:117" ht="12.75">
      <c r="A27" s="59" t="s">
        <v>18</v>
      </c>
      <c r="B27" s="50"/>
      <c r="C27" s="4"/>
      <c r="D27" s="76"/>
      <c r="E27" s="76"/>
      <c r="F27" s="11"/>
      <c r="G27" s="14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f t="shared" si="0"/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0</v>
      </c>
      <c r="U27" s="50">
        <v>0</v>
      </c>
      <c r="V27" s="50">
        <v>0</v>
      </c>
      <c r="W27" s="50">
        <f t="shared" si="49"/>
        <v>0</v>
      </c>
      <c r="X27" s="50">
        <v>0</v>
      </c>
      <c r="Y27" s="50">
        <f t="shared" si="50"/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50">
        <f t="shared" si="51"/>
        <v>0</v>
      </c>
      <c r="AF27" s="50">
        <v>0</v>
      </c>
      <c r="AG27" s="50">
        <v>0</v>
      </c>
      <c r="AH27" s="50">
        <v>0</v>
      </c>
      <c r="AI27" s="50">
        <v>0</v>
      </c>
      <c r="AJ27" s="50">
        <v>0</v>
      </c>
      <c r="AK27" s="50">
        <v>0</v>
      </c>
      <c r="AL27" s="50">
        <v>0</v>
      </c>
      <c r="AM27" s="50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f t="shared" si="52"/>
        <v>0</v>
      </c>
      <c r="AT27" s="4">
        <v>0</v>
      </c>
      <c r="AU27" s="4">
        <f t="shared" si="53"/>
        <v>0</v>
      </c>
      <c r="AV27" s="4">
        <v>0</v>
      </c>
      <c r="AW27" s="4">
        <v>0</v>
      </c>
      <c r="AX27" s="4">
        <f t="shared" si="54"/>
        <v>0</v>
      </c>
      <c r="AY27" s="50">
        <v>0</v>
      </c>
      <c r="AZ27" s="50">
        <v>0</v>
      </c>
      <c r="BA27" s="50">
        <v>0</v>
      </c>
      <c r="BB27" s="50">
        <v>0</v>
      </c>
      <c r="BC27" s="50">
        <v>0</v>
      </c>
      <c r="BD27" s="50">
        <v>0</v>
      </c>
      <c r="BE27" s="50">
        <v>0</v>
      </c>
      <c r="BF27" s="50">
        <f t="shared" si="55"/>
        <v>0</v>
      </c>
      <c r="BG27" s="50">
        <v>0</v>
      </c>
      <c r="BH27" s="50">
        <v>0</v>
      </c>
      <c r="BI27" s="50">
        <v>0</v>
      </c>
      <c r="BJ27" s="50">
        <v>0</v>
      </c>
      <c r="BK27" s="50">
        <v>0</v>
      </c>
      <c r="BL27" s="50">
        <v>0</v>
      </c>
      <c r="BM27" s="50">
        <v>0</v>
      </c>
      <c r="BN27" s="50">
        <v>0</v>
      </c>
      <c r="BO27" s="50">
        <f t="shared" si="56"/>
        <v>0</v>
      </c>
      <c r="BP27" s="50">
        <v>0</v>
      </c>
      <c r="BQ27" s="50">
        <v>0</v>
      </c>
      <c r="BR27" s="50">
        <v>0</v>
      </c>
      <c r="BS27" s="50">
        <f t="shared" si="57"/>
        <v>0</v>
      </c>
      <c r="BT27" s="4">
        <v>0</v>
      </c>
      <c r="BU27" s="4">
        <v>0</v>
      </c>
      <c r="BV27" s="4">
        <v>0</v>
      </c>
      <c r="BW27" s="4">
        <v>0</v>
      </c>
      <c r="BX27" s="4">
        <f t="shared" si="58"/>
        <v>0</v>
      </c>
      <c r="BY27" s="4">
        <v>0</v>
      </c>
      <c r="BZ27" s="4">
        <v>0</v>
      </c>
      <c r="CA27" s="4">
        <v>0</v>
      </c>
      <c r="CB27" s="4">
        <f t="shared" si="59"/>
        <v>0</v>
      </c>
      <c r="CC27" s="4">
        <f t="shared" si="60"/>
        <v>0</v>
      </c>
      <c r="CD27" s="81">
        <f t="shared" si="61"/>
        <v>0</v>
      </c>
      <c r="CE27" s="83">
        <f t="shared" si="62"/>
        <v>0</v>
      </c>
      <c r="CF27" s="83">
        <f t="shared" si="63"/>
        <v>0</v>
      </c>
      <c r="CG27" s="83">
        <f t="shared" si="35"/>
        <v>0</v>
      </c>
      <c r="CH27" s="83">
        <f t="shared" si="64"/>
        <v>0</v>
      </c>
      <c r="CI27" s="44">
        <f t="shared" si="65"/>
        <v>0</v>
      </c>
      <c r="CJ27" s="66" t="str">
        <f t="shared" si="36"/>
        <v>-</v>
      </c>
      <c r="CK27" s="66" t="str">
        <f t="shared" si="37"/>
        <v>-</v>
      </c>
      <c r="CL27" s="148" t="str">
        <f t="shared" si="38"/>
        <v>-</v>
      </c>
      <c r="CM27" s="148" t="str">
        <f t="shared" si="39"/>
        <v>-</v>
      </c>
      <c r="CN27" s="148" t="str">
        <f t="shared" si="40"/>
        <v>-</v>
      </c>
      <c r="CO27" s="148" t="str">
        <f t="shared" si="41"/>
        <v>-</v>
      </c>
      <c r="CP27" s="148" t="str">
        <f t="shared" si="42"/>
        <v>-</v>
      </c>
      <c r="CQ27" s="148" t="str">
        <f t="shared" si="43"/>
        <v>-</v>
      </c>
      <c r="CR27" s="149" t="str">
        <f t="shared" si="44"/>
        <v>-</v>
      </c>
      <c r="CS27" s="83">
        <f t="shared" si="45"/>
        <v>0</v>
      </c>
      <c r="CT27" s="87">
        <f t="shared" si="66"/>
        <v>0</v>
      </c>
      <c r="CU27" s="87">
        <f t="shared" si="67"/>
        <v>0</v>
      </c>
      <c r="CV27" s="87">
        <f t="shared" si="68"/>
        <v>0</v>
      </c>
      <c r="CW27" s="87">
        <f t="shared" si="69"/>
        <v>0</v>
      </c>
      <c r="CX27" s="87">
        <f t="shared" si="70"/>
        <v>0</v>
      </c>
      <c r="CY27" s="87">
        <f t="shared" si="71"/>
        <v>0</v>
      </c>
      <c r="CZ27" s="87">
        <f t="shared" si="72"/>
        <v>0</v>
      </c>
      <c r="DA27" s="87">
        <f t="shared" si="73"/>
        <v>0</v>
      </c>
      <c r="DB27" s="87">
        <f t="shared" si="74"/>
        <v>0</v>
      </c>
      <c r="DC27" s="87">
        <f t="shared" si="75"/>
        <v>0</v>
      </c>
      <c r="DD27" s="87">
        <f t="shared" si="76"/>
        <v>0</v>
      </c>
      <c r="DE27" s="87">
        <f t="shared" si="77"/>
        <v>0</v>
      </c>
      <c r="DF27" s="87" t="e">
        <f t="shared" si="78"/>
        <v>#DIV/0!</v>
      </c>
      <c r="DG27" s="87" t="e">
        <f t="shared" si="79"/>
        <v>#DIV/0!</v>
      </c>
      <c r="DH27" s="87" t="e">
        <f t="shared" si="80"/>
        <v>#DIV/0!</v>
      </c>
      <c r="DI27" s="88" t="e">
        <f t="shared" si="81"/>
        <v>#DIV/0!</v>
      </c>
      <c r="DJ27" s="83" t="e">
        <f t="shared" si="82"/>
        <v>#DIV/0!</v>
      </c>
      <c r="DK27" s="151">
        <f t="shared" si="46"/>
        <v>0</v>
      </c>
      <c r="DL27" s="71"/>
      <c r="DM27" s="72"/>
    </row>
    <row r="28" spans="1:117" ht="12.75">
      <c r="A28" s="58" t="s">
        <v>19</v>
      </c>
      <c r="B28" s="49"/>
      <c r="C28" s="45"/>
      <c r="D28" s="73"/>
      <c r="E28" s="73"/>
      <c r="F28" s="135"/>
      <c r="G28" s="141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50">
        <f t="shared" si="0"/>
        <v>0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  <c r="T28" s="49">
        <v>0</v>
      </c>
      <c r="U28" s="49">
        <v>0</v>
      </c>
      <c r="V28" s="49">
        <v>0</v>
      </c>
      <c r="W28" s="50">
        <f t="shared" si="49"/>
        <v>0</v>
      </c>
      <c r="X28" s="49">
        <v>0</v>
      </c>
      <c r="Y28" s="50">
        <f t="shared" si="50"/>
        <v>0</v>
      </c>
      <c r="Z28" s="49">
        <v>0</v>
      </c>
      <c r="AA28" s="49">
        <v>0</v>
      </c>
      <c r="AB28" s="49">
        <v>0</v>
      </c>
      <c r="AC28" s="49">
        <v>0</v>
      </c>
      <c r="AD28" s="49">
        <v>0</v>
      </c>
      <c r="AE28" s="50">
        <f t="shared" si="51"/>
        <v>0</v>
      </c>
      <c r="AF28" s="49">
        <v>0</v>
      </c>
      <c r="AG28" s="49">
        <v>0</v>
      </c>
      <c r="AH28" s="49">
        <v>0</v>
      </c>
      <c r="AI28" s="49">
        <v>0</v>
      </c>
      <c r="AJ28" s="49">
        <v>0</v>
      </c>
      <c r="AK28" s="49">
        <v>0</v>
      </c>
      <c r="AL28" s="49">
        <v>0</v>
      </c>
      <c r="AM28" s="49">
        <v>0</v>
      </c>
      <c r="AN28" s="45">
        <v>0</v>
      </c>
      <c r="AO28" s="45">
        <v>0</v>
      </c>
      <c r="AP28" s="45">
        <v>0</v>
      </c>
      <c r="AQ28" s="45">
        <v>0</v>
      </c>
      <c r="AR28" s="45">
        <v>0</v>
      </c>
      <c r="AS28" s="4">
        <f t="shared" si="52"/>
        <v>0</v>
      </c>
      <c r="AT28" s="45">
        <v>0</v>
      </c>
      <c r="AU28" s="4">
        <f t="shared" si="53"/>
        <v>0</v>
      </c>
      <c r="AV28" s="45">
        <v>0</v>
      </c>
      <c r="AW28" s="45">
        <v>0</v>
      </c>
      <c r="AX28" s="4">
        <f t="shared" si="54"/>
        <v>0</v>
      </c>
      <c r="AY28" s="49">
        <v>0</v>
      </c>
      <c r="AZ28" s="49">
        <v>0</v>
      </c>
      <c r="BA28" s="49">
        <v>0</v>
      </c>
      <c r="BB28" s="49">
        <v>0</v>
      </c>
      <c r="BC28" s="49">
        <v>0</v>
      </c>
      <c r="BD28" s="49">
        <v>0</v>
      </c>
      <c r="BE28" s="49">
        <v>0</v>
      </c>
      <c r="BF28" s="50">
        <f t="shared" si="55"/>
        <v>0</v>
      </c>
      <c r="BG28" s="49">
        <v>0</v>
      </c>
      <c r="BH28" s="49">
        <v>0</v>
      </c>
      <c r="BI28" s="49">
        <v>0</v>
      </c>
      <c r="BJ28" s="49">
        <v>0</v>
      </c>
      <c r="BK28" s="49">
        <v>0</v>
      </c>
      <c r="BL28" s="49">
        <v>0</v>
      </c>
      <c r="BM28" s="49">
        <v>0</v>
      </c>
      <c r="BN28" s="49">
        <v>0</v>
      </c>
      <c r="BO28" s="50">
        <f t="shared" si="56"/>
        <v>0</v>
      </c>
      <c r="BP28" s="49">
        <v>0</v>
      </c>
      <c r="BQ28" s="49">
        <v>0</v>
      </c>
      <c r="BR28" s="49">
        <v>0</v>
      </c>
      <c r="BS28" s="50">
        <f t="shared" si="57"/>
        <v>0</v>
      </c>
      <c r="BT28" s="45">
        <v>0</v>
      </c>
      <c r="BU28" s="45">
        <v>0</v>
      </c>
      <c r="BV28" s="45">
        <v>0</v>
      </c>
      <c r="BW28" s="45">
        <v>0</v>
      </c>
      <c r="BX28" s="4">
        <f t="shared" si="58"/>
        <v>0</v>
      </c>
      <c r="BY28" s="45">
        <v>0</v>
      </c>
      <c r="BZ28" s="45">
        <v>0</v>
      </c>
      <c r="CA28" s="45">
        <v>0</v>
      </c>
      <c r="CB28" s="4">
        <f t="shared" si="59"/>
        <v>0</v>
      </c>
      <c r="CC28" s="4">
        <f t="shared" si="60"/>
        <v>0</v>
      </c>
      <c r="CD28" s="81">
        <f t="shared" si="61"/>
        <v>0</v>
      </c>
      <c r="CE28" s="83">
        <f t="shared" si="62"/>
        <v>0</v>
      </c>
      <c r="CF28" s="83">
        <f t="shared" si="63"/>
        <v>0</v>
      </c>
      <c r="CG28" s="83">
        <f t="shared" si="35"/>
        <v>0</v>
      </c>
      <c r="CH28" s="83">
        <f t="shared" si="64"/>
        <v>0</v>
      </c>
      <c r="CI28" s="44">
        <f t="shared" si="65"/>
        <v>0</v>
      </c>
      <c r="CJ28" s="66" t="str">
        <f t="shared" si="36"/>
        <v>-</v>
      </c>
      <c r="CK28" s="66" t="str">
        <f t="shared" si="37"/>
        <v>-</v>
      </c>
      <c r="CL28" s="148" t="str">
        <f t="shared" si="38"/>
        <v>-</v>
      </c>
      <c r="CM28" s="148" t="str">
        <f t="shared" si="39"/>
        <v>-</v>
      </c>
      <c r="CN28" s="148" t="str">
        <f t="shared" si="40"/>
        <v>-</v>
      </c>
      <c r="CO28" s="148" t="str">
        <f t="shared" si="41"/>
        <v>-</v>
      </c>
      <c r="CP28" s="148" t="str">
        <f t="shared" si="42"/>
        <v>-</v>
      </c>
      <c r="CQ28" s="148" t="str">
        <f t="shared" si="43"/>
        <v>-</v>
      </c>
      <c r="CR28" s="149" t="str">
        <f t="shared" si="44"/>
        <v>-</v>
      </c>
      <c r="CS28" s="83">
        <f t="shared" si="45"/>
        <v>0</v>
      </c>
      <c r="CT28" s="87">
        <f t="shared" si="66"/>
        <v>0</v>
      </c>
      <c r="CU28" s="87">
        <f t="shared" si="67"/>
        <v>0</v>
      </c>
      <c r="CV28" s="87">
        <f t="shared" si="68"/>
        <v>0</v>
      </c>
      <c r="CW28" s="87">
        <f t="shared" si="69"/>
        <v>0</v>
      </c>
      <c r="CX28" s="87">
        <f t="shared" si="70"/>
        <v>0</v>
      </c>
      <c r="CY28" s="87">
        <f t="shared" si="71"/>
        <v>0</v>
      </c>
      <c r="CZ28" s="87">
        <f t="shared" si="72"/>
        <v>0</v>
      </c>
      <c r="DA28" s="87">
        <f t="shared" si="73"/>
        <v>0</v>
      </c>
      <c r="DB28" s="87">
        <f t="shared" si="74"/>
        <v>0</v>
      </c>
      <c r="DC28" s="87">
        <f t="shared" si="75"/>
        <v>0</v>
      </c>
      <c r="DD28" s="87">
        <f t="shared" si="76"/>
        <v>0</v>
      </c>
      <c r="DE28" s="87">
        <f t="shared" si="77"/>
        <v>0</v>
      </c>
      <c r="DF28" s="87" t="e">
        <f t="shared" si="78"/>
        <v>#DIV/0!</v>
      </c>
      <c r="DG28" s="87" t="e">
        <f t="shared" si="79"/>
        <v>#DIV/0!</v>
      </c>
      <c r="DH28" s="87" t="e">
        <f t="shared" si="80"/>
        <v>#DIV/0!</v>
      </c>
      <c r="DI28" s="88" t="e">
        <f t="shared" si="81"/>
        <v>#DIV/0!</v>
      </c>
      <c r="DJ28" s="83" t="e">
        <f t="shared" si="82"/>
        <v>#DIV/0!</v>
      </c>
      <c r="DK28" s="151">
        <f t="shared" si="46"/>
        <v>0</v>
      </c>
      <c r="DL28" s="74"/>
      <c r="DM28" s="75"/>
    </row>
    <row r="29" spans="1:117" ht="12.75">
      <c r="A29" s="59" t="s">
        <v>21</v>
      </c>
      <c r="B29" s="50"/>
      <c r="C29" s="4"/>
      <c r="D29" s="76"/>
      <c r="E29" s="76"/>
      <c r="F29" s="11"/>
      <c r="G29" s="14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f t="shared" si="0"/>
        <v>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50">
        <v>0</v>
      </c>
      <c r="V29" s="50">
        <v>0</v>
      </c>
      <c r="W29" s="50">
        <f t="shared" si="49"/>
        <v>0</v>
      </c>
      <c r="X29" s="50">
        <v>0</v>
      </c>
      <c r="Y29" s="50">
        <f t="shared" si="50"/>
        <v>0</v>
      </c>
      <c r="Z29" s="50">
        <v>0</v>
      </c>
      <c r="AA29" s="50">
        <v>0</v>
      </c>
      <c r="AB29" s="50">
        <v>0</v>
      </c>
      <c r="AC29" s="50">
        <v>0</v>
      </c>
      <c r="AD29" s="50">
        <v>0</v>
      </c>
      <c r="AE29" s="50">
        <f t="shared" si="51"/>
        <v>0</v>
      </c>
      <c r="AF29" s="50">
        <v>0</v>
      </c>
      <c r="AG29" s="50">
        <v>0</v>
      </c>
      <c r="AH29" s="50">
        <v>0</v>
      </c>
      <c r="AI29" s="50">
        <v>0</v>
      </c>
      <c r="AJ29" s="50">
        <v>0</v>
      </c>
      <c r="AK29" s="50">
        <v>0</v>
      </c>
      <c r="AL29" s="50">
        <v>0</v>
      </c>
      <c r="AM29" s="50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f t="shared" si="52"/>
        <v>0</v>
      </c>
      <c r="AT29" s="4">
        <v>0</v>
      </c>
      <c r="AU29" s="4">
        <f t="shared" si="53"/>
        <v>0</v>
      </c>
      <c r="AV29" s="4">
        <v>0</v>
      </c>
      <c r="AW29" s="4">
        <v>0</v>
      </c>
      <c r="AX29" s="4">
        <f t="shared" si="54"/>
        <v>0</v>
      </c>
      <c r="AY29" s="50">
        <v>0</v>
      </c>
      <c r="AZ29" s="50">
        <v>0</v>
      </c>
      <c r="BA29" s="50">
        <v>0</v>
      </c>
      <c r="BB29" s="50">
        <v>0</v>
      </c>
      <c r="BC29" s="50">
        <v>0</v>
      </c>
      <c r="BD29" s="50">
        <v>0</v>
      </c>
      <c r="BE29" s="50">
        <v>0</v>
      </c>
      <c r="BF29" s="50">
        <f t="shared" si="55"/>
        <v>0</v>
      </c>
      <c r="BG29" s="50">
        <v>0</v>
      </c>
      <c r="BH29" s="50">
        <v>0</v>
      </c>
      <c r="BI29" s="50">
        <v>0</v>
      </c>
      <c r="BJ29" s="50">
        <v>0</v>
      </c>
      <c r="BK29" s="50">
        <v>0</v>
      </c>
      <c r="BL29" s="50">
        <v>0</v>
      </c>
      <c r="BM29" s="50">
        <v>0</v>
      </c>
      <c r="BN29" s="50">
        <v>0</v>
      </c>
      <c r="BO29" s="50">
        <f t="shared" si="56"/>
        <v>0</v>
      </c>
      <c r="BP29" s="50">
        <v>0</v>
      </c>
      <c r="BQ29" s="50">
        <v>0</v>
      </c>
      <c r="BR29" s="50">
        <v>0</v>
      </c>
      <c r="BS29" s="50">
        <f t="shared" si="57"/>
        <v>0</v>
      </c>
      <c r="BT29" s="4">
        <v>0</v>
      </c>
      <c r="BU29" s="4">
        <v>0</v>
      </c>
      <c r="BV29" s="4">
        <v>0</v>
      </c>
      <c r="BW29" s="4">
        <v>0</v>
      </c>
      <c r="BX29" s="4">
        <f t="shared" si="58"/>
        <v>0</v>
      </c>
      <c r="BY29" s="4">
        <v>0</v>
      </c>
      <c r="BZ29" s="4">
        <v>0</v>
      </c>
      <c r="CA29" s="4">
        <v>0</v>
      </c>
      <c r="CB29" s="4">
        <f t="shared" si="59"/>
        <v>0</v>
      </c>
      <c r="CC29" s="4">
        <f t="shared" si="60"/>
        <v>0</v>
      </c>
      <c r="CD29" s="81">
        <f t="shared" si="61"/>
        <v>0</v>
      </c>
      <c r="CE29" s="83">
        <f t="shared" si="62"/>
        <v>0</v>
      </c>
      <c r="CF29" s="83">
        <f t="shared" si="63"/>
        <v>0</v>
      </c>
      <c r="CG29" s="83">
        <f t="shared" si="35"/>
        <v>0</v>
      </c>
      <c r="CH29" s="83">
        <f t="shared" si="64"/>
        <v>0</v>
      </c>
      <c r="CI29" s="44">
        <f t="shared" si="65"/>
        <v>0</v>
      </c>
      <c r="CJ29" s="66" t="str">
        <f t="shared" si="36"/>
        <v>-</v>
      </c>
      <c r="CK29" s="66" t="str">
        <f t="shared" si="37"/>
        <v>-</v>
      </c>
      <c r="CL29" s="148" t="str">
        <f t="shared" si="38"/>
        <v>-</v>
      </c>
      <c r="CM29" s="148" t="str">
        <f t="shared" si="39"/>
        <v>-</v>
      </c>
      <c r="CN29" s="148" t="str">
        <f t="shared" si="40"/>
        <v>-</v>
      </c>
      <c r="CO29" s="148" t="str">
        <f t="shared" si="41"/>
        <v>-</v>
      </c>
      <c r="CP29" s="148" t="str">
        <f t="shared" si="42"/>
        <v>-</v>
      </c>
      <c r="CQ29" s="148" t="str">
        <f t="shared" si="43"/>
        <v>-</v>
      </c>
      <c r="CR29" s="149" t="str">
        <f t="shared" si="44"/>
        <v>-</v>
      </c>
      <c r="CS29" s="83">
        <f t="shared" si="45"/>
        <v>0</v>
      </c>
      <c r="CT29" s="87">
        <f t="shared" si="66"/>
        <v>0</v>
      </c>
      <c r="CU29" s="87">
        <f t="shared" si="67"/>
        <v>0</v>
      </c>
      <c r="CV29" s="87">
        <f t="shared" si="68"/>
        <v>0</v>
      </c>
      <c r="CW29" s="87">
        <f t="shared" si="69"/>
        <v>0</v>
      </c>
      <c r="CX29" s="87">
        <f t="shared" si="70"/>
        <v>0</v>
      </c>
      <c r="CY29" s="87">
        <f t="shared" si="71"/>
        <v>0</v>
      </c>
      <c r="CZ29" s="87">
        <f t="shared" si="72"/>
        <v>0</v>
      </c>
      <c r="DA29" s="87">
        <f t="shared" si="73"/>
        <v>0</v>
      </c>
      <c r="DB29" s="87">
        <f t="shared" si="74"/>
        <v>0</v>
      </c>
      <c r="DC29" s="87">
        <f t="shared" si="75"/>
        <v>0</v>
      </c>
      <c r="DD29" s="87">
        <f t="shared" si="76"/>
        <v>0</v>
      </c>
      <c r="DE29" s="87">
        <f t="shared" si="77"/>
        <v>0</v>
      </c>
      <c r="DF29" s="87" t="e">
        <f t="shared" si="78"/>
        <v>#DIV/0!</v>
      </c>
      <c r="DG29" s="87" t="e">
        <f t="shared" si="79"/>
        <v>#DIV/0!</v>
      </c>
      <c r="DH29" s="87" t="e">
        <f t="shared" si="80"/>
        <v>#DIV/0!</v>
      </c>
      <c r="DI29" s="88" t="e">
        <f t="shared" si="81"/>
        <v>#DIV/0!</v>
      </c>
      <c r="DJ29" s="83" t="e">
        <f t="shared" si="82"/>
        <v>#DIV/0!</v>
      </c>
      <c r="DK29" s="151">
        <f t="shared" si="46"/>
        <v>0</v>
      </c>
      <c r="DL29" s="71"/>
      <c r="DM29" s="72"/>
    </row>
    <row r="30" spans="1:117" ht="12.75">
      <c r="A30" s="58" t="s">
        <v>31</v>
      </c>
      <c r="B30" s="49"/>
      <c r="C30" s="45"/>
      <c r="D30" s="73"/>
      <c r="E30" s="73"/>
      <c r="F30" s="135"/>
      <c r="G30" s="141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50">
        <f t="shared" si="0"/>
        <v>0</v>
      </c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49">
        <v>0</v>
      </c>
      <c r="T30" s="49">
        <v>0</v>
      </c>
      <c r="U30" s="49">
        <v>0</v>
      </c>
      <c r="V30" s="49">
        <v>0</v>
      </c>
      <c r="W30" s="50">
        <f t="shared" si="49"/>
        <v>0</v>
      </c>
      <c r="X30" s="49">
        <v>0</v>
      </c>
      <c r="Y30" s="50">
        <f t="shared" si="50"/>
        <v>0</v>
      </c>
      <c r="Z30" s="49">
        <v>0</v>
      </c>
      <c r="AA30" s="49">
        <v>0</v>
      </c>
      <c r="AB30" s="49">
        <v>0</v>
      </c>
      <c r="AC30" s="49">
        <v>0</v>
      </c>
      <c r="AD30" s="49">
        <v>0</v>
      </c>
      <c r="AE30" s="50">
        <f t="shared" si="51"/>
        <v>0</v>
      </c>
      <c r="AF30" s="49">
        <v>0</v>
      </c>
      <c r="AG30" s="49">
        <v>0</v>
      </c>
      <c r="AH30" s="49">
        <v>0</v>
      </c>
      <c r="AI30" s="49">
        <v>0</v>
      </c>
      <c r="AJ30" s="49">
        <v>0</v>
      </c>
      <c r="AK30" s="49">
        <v>0</v>
      </c>
      <c r="AL30" s="49">
        <v>0</v>
      </c>
      <c r="AM30" s="49">
        <v>0</v>
      </c>
      <c r="AN30" s="45">
        <v>0</v>
      </c>
      <c r="AO30" s="45">
        <v>0</v>
      </c>
      <c r="AP30" s="45">
        <v>0</v>
      </c>
      <c r="AQ30" s="45">
        <v>0</v>
      </c>
      <c r="AR30" s="45">
        <v>0</v>
      </c>
      <c r="AS30" s="4">
        <f t="shared" si="52"/>
        <v>0</v>
      </c>
      <c r="AT30" s="45">
        <v>0</v>
      </c>
      <c r="AU30" s="4">
        <f t="shared" si="53"/>
        <v>0</v>
      </c>
      <c r="AV30" s="45">
        <v>0</v>
      </c>
      <c r="AW30" s="45">
        <v>0</v>
      </c>
      <c r="AX30" s="4">
        <f t="shared" si="54"/>
        <v>0</v>
      </c>
      <c r="AY30" s="49">
        <v>0</v>
      </c>
      <c r="AZ30" s="49">
        <v>0</v>
      </c>
      <c r="BA30" s="49">
        <v>0</v>
      </c>
      <c r="BB30" s="49">
        <v>0</v>
      </c>
      <c r="BC30" s="49">
        <v>0</v>
      </c>
      <c r="BD30" s="49">
        <v>0</v>
      </c>
      <c r="BE30" s="49">
        <v>0</v>
      </c>
      <c r="BF30" s="50">
        <f t="shared" si="55"/>
        <v>0</v>
      </c>
      <c r="BG30" s="49">
        <v>0</v>
      </c>
      <c r="BH30" s="49">
        <v>0</v>
      </c>
      <c r="BI30" s="49">
        <v>0</v>
      </c>
      <c r="BJ30" s="49">
        <v>0</v>
      </c>
      <c r="BK30" s="49">
        <v>0</v>
      </c>
      <c r="BL30" s="49">
        <v>0</v>
      </c>
      <c r="BM30" s="49">
        <v>0</v>
      </c>
      <c r="BN30" s="49">
        <v>0</v>
      </c>
      <c r="BO30" s="50">
        <f t="shared" si="56"/>
        <v>0</v>
      </c>
      <c r="BP30" s="49">
        <v>0</v>
      </c>
      <c r="BQ30" s="49">
        <v>0</v>
      </c>
      <c r="BR30" s="49">
        <v>0</v>
      </c>
      <c r="BS30" s="50">
        <f t="shared" si="57"/>
        <v>0</v>
      </c>
      <c r="BT30" s="45">
        <v>0</v>
      </c>
      <c r="BU30" s="45">
        <v>0</v>
      </c>
      <c r="BV30" s="45">
        <v>0</v>
      </c>
      <c r="BW30" s="45">
        <v>0</v>
      </c>
      <c r="BX30" s="4">
        <f t="shared" si="58"/>
        <v>0</v>
      </c>
      <c r="BY30" s="45">
        <v>0</v>
      </c>
      <c r="BZ30" s="45">
        <v>0</v>
      </c>
      <c r="CA30" s="45">
        <v>0</v>
      </c>
      <c r="CB30" s="4">
        <f t="shared" si="59"/>
        <v>0</v>
      </c>
      <c r="CC30" s="4">
        <f t="shared" si="60"/>
        <v>0</v>
      </c>
      <c r="CD30" s="81">
        <f t="shared" si="61"/>
        <v>0</v>
      </c>
      <c r="CE30" s="83">
        <f t="shared" si="62"/>
        <v>0</v>
      </c>
      <c r="CF30" s="83">
        <f t="shared" si="63"/>
        <v>0</v>
      </c>
      <c r="CG30" s="83">
        <f t="shared" si="35"/>
        <v>0</v>
      </c>
      <c r="CH30" s="83">
        <f t="shared" si="64"/>
        <v>0</v>
      </c>
      <c r="CI30" s="44">
        <f t="shared" si="65"/>
        <v>0</v>
      </c>
      <c r="CJ30" s="66" t="str">
        <f t="shared" si="36"/>
        <v>-</v>
      </c>
      <c r="CK30" s="66" t="str">
        <f t="shared" si="37"/>
        <v>-</v>
      </c>
      <c r="CL30" s="148" t="str">
        <f t="shared" si="38"/>
        <v>-</v>
      </c>
      <c r="CM30" s="148" t="str">
        <f t="shared" si="39"/>
        <v>-</v>
      </c>
      <c r="CN30" s="148" t="str">
        <f t="shared" si="40"/>
        <v>-</v>
      </c>
      <c r="CO30" s="148" t="str">
        <f t="shared" si="41"/>
        <v>-</v>
      </c>
      <c r="CP30" s="148" t="str">
        <f t="shared" si="42"/>
        <v>-</v>
      </c>
      <c r="CQ30" s="148" t="str">
        <f t="shared" si="43"/>
        <v>-</v>
      </c>
      <c r="CR30" s="149" t="str">
        <f t="shared" si="44"/>
        <v>-</v>
      </c>
      <c r="CS30" s="83">
        <f t="shared" si="45"/>
        <v>0</v>
      </c>
      <c r="CT30" s="87">
        <f t="shared" si="66"/>
        <v>0</v>
      </c>
      <c r="CU30" s="87">
        <f t="shared" si="67"/>
        <v>0</v>
      </c>
      <c r="CV30" s="87">
        <f t="shared" si="68"/>
        <v>0</v>
      </c>
      <c r="CW30" s="87">
        <f t="shared" si="69"/>
        <v>0</v>
      </c>
      <c r="CX30" s="87">
        <f t="shared" si="70"/>
        <v>0</v>
      </c>
      <c r="CY30" s="87">
        <f t="shared" si="71"/>
        <v>0</v>
      </c>
      <c r="CZ30" s="87">
        <f t="shared" si="72"/>
        <v>0</v>
      </c>
      <c r="DA30" s="87">
        <f t="shared" si="73"/>
        <v>0</v>
      </c>
      <c r="DB30" s="87">
        <f t="shared" si="74"/>
        <v>0</v>
      </c>
      <c r="DC30" s="87">
        <f t="shared" si="75"/>
        <v>0</v>
      </c>
      <c r="DD30" s="87">
        <f t="shared" si="76"/>
        <v>0</v>
      </c>
      <c r="DE30" s="87">
        <f t="shared" si="77"/>
        <v>0</v>
      </c>
      <c r="DF30" s="87" t="e">
        <f t="shared" si="78"/>
        <v>#DIV/0!</v>
      </c>
      <c r="DG30" s="87" t="e">
        <f t="shared" si="79"/>
        <v>#DIV/0!</v>
      </c>
      <c r="DH30" s="87" t="e">
        <f t="shared" si="80"/>
        <v>#DIV/0!</v>
      </c>
      <c r="DI30" s="88" t="e">
        <f t="shared" si="81"/>
        <v>#DIV/0!</v>
      </c>
      <c r="DJ30" s="83" t="e">
        <f t="shared" si="82"/>
        <v>#DIV/0!</v>
      </c>
      <c r="DK30" s="151">
        <f t="shared" si="46"/>
        <v>0</v>
      </c>
      <c r="DL30" s="74"/>
      <c r="DM30" s="75"/>
    </row>
    <row r="31" spans="1:117" ht="13.5" thickBot="1">
      <c r="A31" s="60" t="s">
        <v>20</v>
      </c>
      <c r="B31" s="51"/>
      <c r="C31" s="10"/>
      <c r="D31" s="77"/>
      <c r="E31" s="77"/>
      <c r="F31" s="136"/>
      <c r="G31" s="14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f t="shared" si="0"/>
        <v>0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50">
        <v>0</v>
      </c>
      <c r="U31" s="50">
        <v>0</v>
      </c>
      <c r="V31" s="50">
        <v>0</v>
      </c>
      <c r="W31" s="50">
        <f t="shared" si="49"/>
        <v>0</v>
      </c>
      <c r="X31" s="50">
        <v>0</v>
      </c>
      <c r="Y31" s="50">
        <f t="shared" si="50"/>
        <v>0</v>
      </c>
      <c r="Z31" s="50">
        <v>0</v>
      </c>
      <c r="AA31" s="50">
        <v>0</v>
      </c>
      <c r="AB31" s="50">
        <v>0</v>
      </c>
      <c r="AC31" s="50">
        <v>0</v>
      </c>
      <c r="AD31" s="50">
        <v>0</v>
      </c>
      <c r="AE31" s="50">
        <f t="shared" si="51"/>
        <v>0</v>
      </c>
      <c r="AF31" s="50">
        <v>0</v>
      </c>
      <c r="AG31" s="50">
        <v>0</v>
      </c>
      <c r="AH31" s="50">
        <v>0</v>
      </c>
      <c r="AI31" s="50">
        <v>0</v>
      </c>
      <c r="AJ31" s="50">
        <v>0</v>
      </c>
      <c r="AK31" s="50">
        <v>0</v>
      </c>
      <c r="AL31" s="50">
        <v>0</v>
      </c>
      <c r="AM31" s="50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f t="shared" si="52"/>
        <v>0</v>
      </c>
      <c r="AT31" s="4">
        <v>0</v>
      </c>
      <c r="AU31" s="4">
        <f t="shared" si="53"/>
        <v>0</v>
      </c>
      <c r="AV31" s="4">
        <v>0</v>
      </c>
      <c r="AW31" s="4">
        <v>0</v>
      </c>
      <c r="AX31" s="4">
        <f t="shared" si="54"/>
        <v>0</v>
      </c>
      <c r="AY31" s="50">
        <v>0</v>
      </c>
      <c r="AZ31" s="50">
        <v>0</v>
      </c>
      <c r="BA31" s="50">
        <v>0</v>
      </c>
      <c r="BB31" s="50">
        <v>0</v>
      </c>
      <c r="BC31" s="50">
        <v>0</v>
      </c>
      <c r="BD31" s="50">
        <v>0</v>
      </c>
      <c r="BE31" s="50">
        <v>0</v>
      </c>
      <c r="BF31" s="50">
        <f t="shared" si="55"/>
        <v>0</v>
      </c>
      <c r="BG31" s="50">
        <v>0</v>
      </c>
      <c r="BH31" s="50">
        <v>0</v>
      </c>
      <c r="BI31" s="50">
        <v>0</v>
      </c>
      <c r="BJ31" s="50">
        <v>0</v>
      </c>
      <c r="BK31" s="50">
        <v>0</v>
      </c>
      <c r="BL31" s="50">
        <v>0</v>
      </c>
      <c r="BM31" s="50">
        <v>0</v>
      </c>
      <c r="BN31" s="50">
        <v>0</v>
      </c>
      <c r="BO31" s="50">
        <f t="shared" si="56"/>
        <v>0</v>
      </c>
      <c r="BP31" s="50">
        <v>0</v>
      </c>
      <c r="BQ31" s="50">
        <v>0</v>
      </c>
      <c r="BR31" s="50">
        <v>0</v>
      </c>
      <c r="BS31" s="50">
        <f t="shared" si="57"/>
        <v>0</v>
      </c>
      <c r="BT31" s="4">
        <v>0</v>
      </c>
      <c r="BU31" s="4">
        <v>0</v>
      </c>
      <c r="BV31" s="4">
        <v>0</v>
      </c>
      <c r="BW31" s="4">
        <v>0</v>
      </c>
      <c r="BX31" s="4">
        <f t="shared" si="58"/>
        <v>0</v>
      </c>
      <c r="BY31" s="4">
        <v>0</v>
      </c>
      <c r="BZ31" s="4">
        <v>0</v>
      </c>
      <c r="CA31" s="4">
        <v>0</v>
      </c>
      <c r="CB31" s="4">
        <f t="shared" si="59"/>
        <v>0</v>
      </c>
      <c r="CC31" s="4">
        <f t="shared" si="60"/>
        <v>0</v>
      </c>
      <c r="CD31" s="81">
        <f t="shared" si="61"/>
        <v>0</v>
      </c>
      <c r="CE31" s="83">
        <f t="shared" si="62"/>
        <v>0</v>
      </c>
      <c r="CF31" s="83">
        <f t="shared" si="63"/>
        <v>0</v>
      </c>
      <c r="CG31" s="83">
        <f t="shared" si="35"/>
        <v>0</v>
      </c>
      <c r="CH31" s="83">
        <f t="shared" si="64"/>
        <v>0</v>
      </c>
      <c r="CI31" s="44">
        <f t="shared" si="65"/>
        <v>0</v>
      </c>
      <c r="CJ31" s="66" t="str">
        <f t="shared" si="36"/>
        <v>-</v>
      </c>
      <c r="CK31" s="66" t="str">
        <f t="shared" si="37"/>
        <v>-</v>
      </c>
      <c r="CL31" s="148" t="str">
        <f t="shared" si="38"/>
        <v>-</v>
      </c>
      <c r="CM31" s="148" t="str">
        <f t="shared" si="39"/>
        <v>-</v>
      </c>
      <c r="CN31" s="148" t="str">
        <f t="shared" si="40"/>
        <v>-</v>
      </c>
      <c r="CO31" s="148" t="str">
        <f t="shared" si="41"/>
        <v>-</v>
      </c>
      <c r="CP31" s="148" t="str">
        <f t="shared" si="42"/>
        <v>-</v>
      </c>
      <c r="CQ31" s="148" t="str">
        <f t="shared" si="43"/>
        <v>-</v>
      </c>
      <c r="CR31" s="149" t="str">
        <f t="shared" si="44"/>
        <v>-</v>
      </c>
      <c r="CS31" s="83">
        <f t="shared" si="45"/>
        <v>0</v>
      </c>
      <c r="CT31" s="87">
        <f t="shared" si="66"/>
        <v>0</v>
      </c>
      <c r="CU31" s="87">
        <f t="shared" si="67"/>
        <v>0</v>
      </c>
      <c r="CV31" s="87">
        <f t="shared" si="68"/>
        <v>0</v>
      </c>
      <c r="CW31" s="87">
        <f t="shared" si="69"/>
        <v>0</v>
      </c>
      <c r="CX31" s="87">
        <f t="shared" si="70"/>
        <v>0</v>
      </c>
      <c r="CY31" s="87">
        <f t="shared" si="71"/>
        <v>0</v>
      </c>
      <c r="CZ31" s="87">
        <f t="shared" si="72"/>
        <v>0</v>
      </c>
      <c r="DA31" s="87">
        <f t="shared" si="73"/>
        <v>0</v>
      </c>
      <c r="DB31" s="87">
        <f t="shared" si="74"/>
        <v>0</v>
      </c>
      <c r="DC31" s="87">
        <f t="shared" si="75"/>
        <v>0</v>
      </c>
      <c r="DD31" s="87">
        <f t="shared" si="76"/>
        <v>0</v>
      </c>
      <c r="DE31" s="87">
        <f t="shared" si="77"/>
        <v>0</v>
      </c>
      <c r="DF31" s="87" t="e">
        <f t="shared" si="78"/>
        <v>#DIV/0!</v>
      </c>
      <c r="DG31" s="87" t="e">
        <f t="shared" si="79"/>
        <v>#DIV/0!</v>
      </c>
      <c r="DH31" s="87" t="e">
        <f t="shared" si="80"/>
        <v>#DIV/0!</v>
      </c>
      <c r="DI31" s="88" t="e">
        <f t="shared" si="81"/>
        <v>#DIV/0!</v>
      </c>
      <c r="DJ31" s="83" t="e">
        <f t="shared" si="82"/>
        <v>#DIV/0!</v>
      </c>
      <c r="DK31" s="151">
        <f t="shared" si="46"/>
        <v>0</v>
      </c>
      <c r="DL31" s="78"/>
      <c r="DM31" s="79"/>
    </row>
    <row r="32" spans="1:117" ht="12.75" customHeight="1">
      <c r="A32" s="38" t="s">
        <v>70</v>
      </c>
      <c r="B32" s="31">
        <f aca="true" t="shared" si="83" ref="B32:BM32">SUM(B3:B31)</f>
        <v>0</v>
      </c>
      <c r="C32" s="31">
        <f t="shared" si="83"/>
        <v>0</v>
      </c>
      <c r="D32" s="32">
        <f t="shared" si="83"/>
        <v>0</v>
      </c>
      <c r="E32" s="32">
        <f t="shared" si="83"/>
        <v>0</v>
      </c>
      <c r="F32" s="124">
        <f t="shared" si="83"/>
        <v>0</v>
      </c>
      <c r="G32" s="126">
        <f t="shared" si="83"/>
        <v>0</v>
      </c>
      <c r="H32" s="127">
        <f t="shared" si="83"/>
        <v>0</v>
      </c>
      <c r="I32" s="127">
        <f t="shared" si="83"/>
        <v>0</v>
      </c>
      <c r="J32" s="127">
        <f t="shared" si="83"/>
        <v>0</v>
      </c>
      <c r="K32" s="127">
        <f t="shared" si="83"/>
        <v>0</v>
      </c>
      <c r="L32" s="127">
        <f t="shared" si="83"/>
        <v>0</v>
      </c>
      <c r="M32" s="127">
        <f t="shared" si="83"/>
        <v>0</v>
      </c>
      <c r="N32" s="127">
        <f t="shared" si="83"/>
        <v>0</v>
      </c>
      <c r="O32" s="127">
        <f t="shared" si="83"/>
        <v>0</v>
      </c>
      <c r="P32" s="127">
        <f t="shared" si="83"/>
        <v>0</v>
      </c>
      <c r="Q32" s="127">
        <f t="shared" si="83"/>
        <v>0</v>
      </c>
      <c r="R32" s="127">
        <f t="shared" si="83"/>
        <v>0</v>
      </c>
      <c r="S32" s="127">
        <f t="shared" si="83"/>
        <v>0</v>
      </c>
      <c r="T32" s="127">
        <f t="shared" si="83"/>
        <v>0</v>
      </c>
      <c r="U32" s="127">
        <f t="shared" si="83"/>
        <v>0</v>
      </c>
      <c r="V32" s="127">
        <f t="shared" si="83"/>
        <v>0</v>
      </c>
      <c r="W32" s="127">
        <f t="shared" si="83"/>
        <v>0</v>
      </c>
      <c r="X32" s="127">
        <f t="shared" si="83"/>
        <v>0</v>
      </c>
      <c r="Y32" s="127">
        <f t="shared" si="83"/>
        <v>0</v>
      </c>
      <c r="Z32" s="127">
        <f t="shared" si="83"/>
        <v>0</v>
      </c>
      <c r="AA32" s="127">
        <f t="shared" si="83"/>
        <v>0</v>
      </c>
      <c r="AB32" s="127">
        <f t="shared" si="83"/>
        <v>0</v>
      </c>
      <c r="AC32" s="127">
        <f t="shared" si="83"/>
        <v>0</v>
      </c>
      <c r="AD32" s="127">
        <f t="shared" si="83"/>
        <v>0</v>
      </c>
      <c r="AE32" s="127">
        <f t="shared" si="83"/>
        <v>0</v>
      </c>
      <c r="AF32" s="127">
        <f t="shared" si="83"/>
        <v>0</v>
      </c>
      <c r="AG32" s="127">
        <f t="shared" si="83"/>
        <v>0</v>
      </c>
      <c r="AH32" s="127">
        <f t="shared" si="83"/>
        <v>0</v>
      </c>
      <c r="AI32" s="127">
        <f t="shared" si="83"/>
        <v>0</v>
      </c>
      <c r="AJ32" s="127">
        <f t="shared" si="83"/>
        <v>0</v>
      </c>
      <c r="AK32" s="127">
        <f t="shared" si="83"/>
        <v>0</v>
      </c>
      <c r="AL32" s="127">
        <f t="shared" si="83"/>
        <v>0</v>
      </c>
      <c r="AM32" s="127">
        <f t="shared" si="83"/>
        <v>0</v>
      </c>
      <c r="AN32" s="127">
        <f t="shared" si="83"/>
        <v>0</v>
      </c>
      <c r="AO32" s="127">
        <f t="shared" si="83"/>
        <v>0</v>
      </c>
      <c r="AP32" s="127">
        <f t="shared" si="83"/>
        <v>0</v>
      </c>
      <c r="AQ32" s="127">
        <f t="shared" si="83"/>
        <v>0</v>
      </c>
      <c r="AR32" s="127">
        <f t="shared" si="83"/>
        <v>0</v>
      </c>
      <c r="AS32" s="127">
        <f t="shared" si="83"/>
        <v>0</v>
      </c>
      <c r="AT32" s="127">
        <f t="shared" si="83"/>
        <v>0</v>
      </c>
      <c r="AU32" s="127">
        <f t="shared" si="83"/>
        <v>0</v>
      </c>
      <c r="AV32" s="127">
        <f t="shared" si="83"/>
        <v>0</v>
      </c>
      <c r="AW32" s="127">
        <f t="shared" si="83"/>
        <v>0</v>
      </c>
      <c r="AX32" s="127">
        <f t="shared" si="83"/>
        <v>0</v>
      </c>
      <c r="AY32" s="127">
        <f t="shared" si="83"/>
        <v>0</v>
      </c>
      <c r="AZ32" s="127">
        <f t="shared" si="83"/>
        <v>0</v>
      </c>
      <c r="BA32" s="127">
        <f t="shared" si="83"/>
        <v>0</v>
      </c>
      <c r="BB32" s="127">
        <f t="shared" si="83"/>
        <v>0</v>
      </c>
      <c r="BC32" s="127">
        <f t="shared" si="83"/>
        <v>0</v>
      </c>
      <c r="BD32" s="127">
        <f t="shared" si="83"/>
        <v>0</v>
      </c>
      <c r="BE32" s="127">
        <f t="shared" si="83"/>
        <v>0</v>
      </c>
      <c r="BF32" s="127">
        <f t="shared" si="83"/>
        <v>0</v>
      </c>
      <c r="BG32" s="127">
        <f t="shared" si="83"/>
        <v>0</v>
      </c>
      <c r="BH32" s="127">
        <f t="shared" si="83"/>
        <v>0</v>
      </c>
      <c r="BI32" s="127">
        <f t="shared" si="83"/>
        <v>0</v>
      </c>
      <c r="BJ32" s="127">
        <f t="shared" si="83"/>
        <v>0</v>
      </c>
      <c r="BK32" s="127">
        <f t="shared" si="83"/>
        <v>0</v>
      </c>
      <c r="BL32" s="127">
        <f t="shared" si="83"/>
        <v>0</v>
      </c>
      <c r="BM32" s="127">
        <f t="shared" si="83"/>
        <v>0</v>
      </c>
      <c r="BN32" s="127">
        <f aca="true" t="shared" si="84" ref="BN32:DK32">SUM(BN3:BN31)</f>
        <v>0</v>
      </c>
      <c r="BO32" s="127">
        <f t="shared" si="84"/>
        <v>0</v>
      </c>
      <c r="BP32" s="127">
        <f t="shared" si="84"/>
        <v>0</v>
      </c>
      <c r="BQ32" s="127">
        <f t="shared" si="84"/>
        <v>0</v>
      </c>
      <c r="BR32" s="127">
        <f t="shared" si="84"/>
        <v>0</v>
      </c>
      <c r="BS32" s="127">
        <f t="shared" si="84"/>
        <v>0</v>
      </c>
      <c r="BT32" s="127">
        <f t="shared" si="84"/>
        <v>0</v>
      </c>
      <c r="BU32" s="127">
        <f t="shared" si="84"/>
        <v>0</v>
      </c>
      <c r="BV32" s="127">
        <f t="shared" si="84"/>
        <v>0</v>
      </c>
      <c r="BW32" s="127">
        <f t="shared" si="84"/>
        <v>0</v>
      </c>
      <c r="BX32" s="127">
        <f t="shared" si="84"/>
        <v>0</v>
      </c>
      <c r="BY32" s="127">
        <f t="shared" si="84"/>
        <v>0</v>
      </c>
      <c r="BZ32" s="127">
        <f t="shared" si="84"/>
        <v>0</v>
      </c>
      <c r="CA32" s="127">
        <f t="shared" si="84"/>
        <v>0</v>
      </c>
      <c r="CB32" s="127">
        <f t="shared" si="84"/>
        <v>0</v>
      </c>
      <c r="CC32" s="127">
        <f t="shared" si="84"/>
        <v>0</v>
      </c>
      <c r="CD32" s="127">
        <f t="shared" si="84"/>
        <v>0</v>
      </c>
      <c r="CE32" s="127">
        <f t="shared" si="84"/>
        <v>0</v>
      </c>
      <c r="CF32" s="127">
        <f t="shared" si="84"/>
        <v>0</v>
      </c>
      <c r="CG32" s="127">
        <f t="shared" si="84"/>
        <v>0</v>
      </c>
      <c r="CH32" s="127">
        <f t="shared" si="84"/>
        <v>0</v>
      </c>
      <c r="CI32" s="127">
        <f t="shared" si="84"/>
        <v>0</v>
      </c>
      <c r="CJ32" s="128">
        <f t="shared" si="84"/>
        <v>0</v>
      </c>
      <c r="CK32" s="128">
        <f t="shared" si="84"/>
        <v>0</v>
      </c>
      <c r="CL32" s="128">
        <f t="shared" si="84"/>
        <v>0</v>
      </c>
      <c r="CM32" s="128">
        <f t="shared" si="84"/>
        <v>0</v>
      </c>
      <c r="CN32" s="128">
        <f t="shared" si="84"/>
        <v>0</v>
      </c>
      <c r="CO32" s="128">
        <f t="shared" si="84"/>
        <v>0</v>
      </c>
      <c r="CP32" s="128">
        <f t="shared" si="84"/>
        <v>0</v>
      </c>
      <c r="CQ32" s="128">
        <f t="shared" si="84"/>
        <v>0</v>
      </c>
      <c r="CR32" s="127">
        <f t="shared" si="84"/>
        <v>0</v>
      </c>
      <c r="CS32" s="127">
        <f t="shared" si="84"/>
        <v>0</v>
      </c>
      <c r="CT32" s="127">
        <f t="shared" si="84"/>
        <v>0</v>
      </c>
      <c r="CU32" s="127">
        <f t="shared" si="84"/>
        <v>0</v>
      </c>
      <c r="CV32" s="127">
        <f t="shared" si="84"/>
        <v>0</v>
      </c>
      <c r="CW32" s="127">
        <f t="shared" si="84"/>
        <v>0</v>
      </c>
      <c r="CX32" s="127">
        <f t="shared" si="84"/>
        <v>0</v>
      </c>
      <c r="CY32" s="127">
        <f t="shared" si="84"/>
        <v>0</v>
      </c>
      <c r="CZ32" s="127">
        <f t="shared" si="84"/>
        <v>0</v>
      </c>
      <c r="DA32" s="127">
        <f t="shared" si="84"/>
        <v>0</v>
      </c>
      <c r="DB32" s="127">
        <f t="shared" si="84"/>
        <v>0</v>
      </c>
      <c r="DC32" s="127">
        <f t="shared" si="84"/>
        <v>0</v>
      </c>
      <c r="DD32" s="127">
        <f t="shared" si="84"/>
        <v>0</v>
      </c>
      <c r="DE32" s="127">
        <f t="shared" si="84"/>
        <v>0</v>
      </c>
      <c r="DF32" s="127" t="e">
        <f t="shared" si="84"/>
        <v>#DIV/0!</v>
      </c>
      <c r="DG32" s="127" t="e">
        <f t="shared" si="84"/>
        <v>#DIV/0!</v>
      </c>
      <c r="DH32" s="127" t="e">
        <f t="shared" si="84"/>
        <v>#DIV/0!</v>
      </c>
      <c r="DI32" s="127" t="e">
        <f t="shared" si="84"/>
        <v>#DIV/0!</v>
      </c>
      <c r="DJ32" s="127" t="e">
        <f t="shared" si="84"/>
        <v>#DIV/0!</v>
      </c>
      <c r="DK32" s="127">
        <f t="shared" si="84"/>
        <v>0</v>
      </c>
      <c r="DL32" s="20">
        <f>SUM(DL3:DL31)</f>
        <v>0</v>
      </c>
      <c r="DM32" s="33">
        <f>SUM(DM3:DM31)</f>
        <v>0</v>
      </c>
    </row>
    <row r="33" spans="1:117" ht="12.75">
      <c r="A33" s="38" t="s">
        <v>47</v>
      </c>
      <c r="B33" s="31">
        <f aca="true" t="shared" si="85" ref="B33:BM33">MIN(B3:B31)</f>
        <v>0</v>
      </c>
      <c r="C33" s="31">
        <f t="shared" si="85"/>
        <v>0</v>
      </c>
      <c r="D33" s="32">
        <f t="shared" si="85"/>
        <v>0</v>
      </c>
      <c r="E33" s="32">
        <f t="shared" si="85"/>
        <v>0</v>
      </c>
      <c r="F33" s="124">
        <f t="shared" si="85"/>
        <v>0</v>
      </c>
      <c r="G33" s="131">
        <f t="shared" si="85"/>
        <v>0</v>
      </c>
      <c r="H33" s="31">
        <f t="shared" si="85"/>
        <v>0</v>
      </c>
      <c r="I33" s="31">
        <f t="shared" si="85"/>
        <v>0</v>
      </c>
      <c r="J33" s="31">
        <f t="shared" si="85"/>
        <v>0</v>
      </c>
      <c r="K33" s="31">
        <f t="shared" si="85"/>
        <v>0</v>
      </c>
      <c r="L33" s="31">
        <f t="shared" si="85"/>
        <v>0</v>
      </c>
      <c r="M33" s="31">
        <f t="shared" si="85"/>
        <v>0</v>
      </c>
      <c r="N33" s="31">
        <f t="shared" si="85"/>
        <v>0</v>
      </c>
      <c r="O33" s="31">
        <f t="shared" si="85"/>
        <v>0</v>
      </c>
      <c r="P33" s="31">
        <f t="shared" si="85"/>
        <v>0</v>
      </c>
      <c r="Q33" s="31">
        <f t="shared" si="85"/>
        <v>0</v>
      </c>
      <c r="R33" s="31">
        <f t="shared" si="85"/>
        <v>0</v>
      </c>
      <c r="S33" s="31">
        <f t="shared" si="85"/>
        <v>0</v>
      </c>
      <c r="T33" s="31">
        <f t="shared" si="85"/>
        <v>0</v>
      </c>
      <c r="U33" s="31">
        <f t="shared" si="85"/>
        <v>0</v>
      </c>
      <c r="V33" s="31">
        <f t="shared" si="85"/>
        <v>0</v>
      </c>
      <c r="W33" s="31">
        <f t="shared" si="85"/>
        <v>0</v>
      </c>
      <c r="X33" s="31">
        <f t="shared" si="85"/>
        <v>0</v>
      </c>
      <c r="Y33" s="31">
        <f t="shared" si="85"/>
        <v>0</v>
      </c>
      <c r="Z33" s="31">
        <f t="shared" si="85"/>
        <v>0</v>
      </c>
      <c r="AA33" s="31">
        <f t="shared" si="85"/>
        <v>0</v>
      </c>
      <c r="AB33" s="31">
        <f t="shared" si="85"/>
        <v>0</v>
      </c>
      <c r="AC33" s="31">
        <f>MIN(AC3:AC31)</f>
        <v>0</v>
      </c>
      <c r="AD33" s="31">
        <f t="shared" si="85"/>
        <v>0</v>
      </c>
      <c r="AE33" s="31">
        <f t="shared" si="85"/>
        <v>0</v>
      </c>
      <c r="AF33" s="31">
        <f t="shared" si="85"/>
        <v>0</v>
      </c>
      <c r="AG33" s="31">
        <f t="shared" si="85"/>
        <v>0</v>
      </c>
      <c r="AH33" s="31">
        <f t="shared" si="85"/>
        <v>0</v>
      </c>
      <c r="AI33" s="31">
        <f t="shared" si="85"/>
        <v>0</v>
      </c>
      <c r="AJ33" s="31">
        <f t="shared" si="85"/>
        <v>0</v>
      </c>
      <c r="AK33" s="31">
        <f t="shared" si="85"/>
        <v>0</v>
      </c>
      <c r="AL33" s="31">
        <f t="shared" si="85"/>
        <v>0</v>
      </c>
      <c r="AM33" s="31">
        <f t="shared" si="85"/>
        <v>0</v>
      </c>
      <c r="AN33" s="31">
        <f t="shared" si="85"/>
        <v>0</v>
      </c>
      <c r="AO33" s="31">
        <f t="shared" si="85"/>
        <v>0</v>
      </c>
      <c r="AP33" s="31">
        <f t="shared" si="85"/>
        <v>0</v>
      </c>
      <c r="AQ33" s="31">
        <f t="shared" si="85"/>
        <v>0</v>
      </c>
      <c r="AR33" s="31">
        <f t="shared" si="85"/>
        <v>0</v>
      </c>
      <c r="AS33" s="31">
        <f t="shared" si="85"/>
        <v>0</v>
      </c>
      <c r="AT33" s="31">
        <f t="shared" si="85"/>
        <v>0</v>
      </c>
      <c r="AU33" s="31">
        <f t="shared" si="85"/>
        <v>0</v>
      </c>
      <c r="AV33" s="31">
        <f t="shared" si="85"/>
        <v>0</v>
      </c>
      <c r="AW33" s="31">
        <f t="shared" si="85"/>
        <v>0</v>
      </c>
      <c r="AX33" s="31">
        <f t="shared" si="85"/>
        <v>0</v>
      </c>
      <c r="AY33" s="31">
        <f t="shared" si="85"/>
        <v>0</v>
      </c>
      <c r="AZ33" s="31">
        <f t="shared" si="85"/>
        <v>0</v>
      </c>
      <c r="BA33" s="31">
        <f t="shared" si="85"/>
        <v>0</v>
      </c>
      <c r="BB33" s="31">
        <f t="shared" si="85"/>
        <v>0</v>
      </c>
      <c r="BC33" s="31">
        <f t="shared" si="85"/>
        <v>0</v>
      </c>
      <c r="BD33" s="31">
        <f t="shared" si="85"/>
        <v>0</v>
      </c>
      <c r="BE33" s="31">
        <f t="shared" si="85"/>
        <v>0</v>
      </c>
      <c r="BF33" s="31">
        <f t="shared" si="85"/>
        <v>0</v>
      </c>
      <c r="BG33" s="31">
        <f t="shared" si="85"/>
        <v>0</v>
      </c>
      <c r="BH33" s="31">
        <f t="shared" si="85"/>
        <v>0</v>
      </c>
      <c r="BI33" s="31">
        <f t="shared" si="85"/>
        <v>0</v>
      </c>
      <c r="BJ33" s="31">
        <f t="shared" si="85"/>
        <v>0</v>
      </c>
      <c r="BK33" s="31">
        <f t="shared" si="85"/>
        <v>0</v>
      </c>
      <c r="BL33" s="31">
        <f t="shared" si="85"/>
        <v>0</v>
      </c>
      <c r="BM33" s="31">
        <f t="shared" si="85"/>
        <v>0</v>
      </c>
      <c r="BN33" s="31">
        <f aca="true" t="shared" si="86" ref="BN33:DK33">MIN(BN3:BN31)</f>
        <v>0</v>
      </c>
      <c r="BO33" s="31">
        <f t="shared" si="86"/>
        <v>0</v>
      </c>
      <c r="BP33" s="31">
        <f t="shared" si="86"/>
        <v>0</v>
      </c>
      <c r="BQ33" s="31">
        <f t="shared" si="86"/>
        <v>0</v>
      </c>
      <c r="BR33" s="31">
        <f t="shared" si="86"/>
        <v>0</v>
      </c>
      <c r="BS33" s="31">
        <f t="shared" si="86"/>
        <v>0</v>
      </c>
      <c r="BT33" s="31">
        <f t="shared" si="86"/>
        <v>0</v>
      </c>
      <c r="BU33" s="31">
        <f t="shared" si="86"/>
        <v>0</v>
      </c>
      <c r="BV33" s="31">
        <f t="shared" si="86"/>
        <v>0</v>
      </c>
      <c r="BW33" s="31">
        <f t="shared" si="86"/>
        <v>0</v>
      </c>
      <c r="BX33" s="31">
        <f t="shared" si="86"/>
        <v>0</v>
      </c>
      <c r="BY33" s="31">
        <f t="shared" si="86"/>
        <v>0</v>
      </c>
      <c r="BZ33" s="31">
        <f t="shared" si="86"/>
        <v>0</v>
      </c>
      <c r="CA33" s="31">
        <f t="shared" si="86"/>
        <v>0</v>
      </c>
      <c r="CB33" s="31">
        <f t="shared" si="86"/>
        <v>0</v>
      </c>
      <c r="CC33" s="31">
        <f t="shared" si="86"/>
        <v>0</v>
      </c>
      <c r="CD33" s="31">
        <f t="shared" si="86"/>
        <v>0</v>
      </c>
      <c r="CE33" s="31">
        <f t="shared" si="86"/>
        <v>0</v>
      </c>
      <c r="CF33" s="31">
        <f t="shared" si="86"/>
        <v>0</v>
      </c>
      <c r="CG33" s="31">
        <f t="shared" si="86"/>
        <v>0</v>
      </c>
      <c r="CH33" s="31">
        <f t="shared" si="86"/>
        <v>0</v>
      </c>
      <c r="CI33" s="31">
        <f t="shared" si="86"/>
        <v>0</v>
      </c>
      <c r="CJ33" s="100">
        <f t="shared" si="86"/>
        <v>0</v>
      </c>
      <c r="CK33" s="100">
        <f t="shared" si="86"/>
        <v>0</v>
      </c>
      <c r="CL33" s="100">
        <f t="shared" si="86"/>
        <v>0</v>
      </c>
      <c r="CM33" s="100">
        <f t="shared" si="86"/>
        <v>0</v>
      </c>
      <c r="CN33" s="100">
        <f t="shared" si="86"/>
        <v>0</v>
      </c>
      <c r="CO33" s="100">
        <f t="shared" si="86"/>
        <v>0</v>
      </c>
      <c r="CP33" s="100">
        <f t="shared" si="86"/>
        <v>0</v>
      </c>
      <c r="CQ33" s="100">
        <f t="shared" si="86"/>
        <v>0</v>
      </c>
      <c r="CR33" s="31">
        <f t="shared" si="86"/>
        <v>0</v>
      </c>
      <c r="CS33" s="31">
        <f t="shared" si="86"/>
        <v>0</v>
      </c>
      <c r="CT33" s="31">
        <f t="shared" si="86"/>
        <v>0</v>
      </c>
      <c r="CU33" s="31">
        <f t="shared" si="86"/>
        <v>0</v>
      </c>
      <c r="CV33" s="31">
        <f t="shared" si="86"/>
        <v>0</v>
      </c>
      <c r="CW33" s="31">
        <f t="shared" si="86"/>
        <v>0</v>
      </c>
      <c r="CX33" s="31">
        <f t="shared" si="86"/>
        <v>0</v>
      </c>
      <c r="CY33" s="31">
        <f t="shared" si="86"/>
        <v>0</v>
      </c>
      <c r="CZ33" s="31">
        <f t="shared" si="86"/>
        <v>0</v>
      </c>
      <c r="DA33" s="31">
        <f t="shared" si="86"/>
        <v>0</v>
      </c>
      <c r="DB33" s="31">
        <f t="shared" si="86"/>
        <v>0</v>
      </c>
      <c r="DC33" s="31">
        <f t="shared" si="86"/>
        <v>0</v>
      </c>
      <c r="DD33" s="31">
        <f t="shared" si="86"/>
        <v>0</v>
      </c>
      <c r="DE33" s="31">
        <f t="shared" si="86"/>
        <v>0</v>
      </c>
      <c r="DF33" s="31" t="e">
        <f t="shared" si="86"/>
        <v>#DIV/0!</v>
      </c>
      <c r="DG33" s="31" t="e">
        <f t="shared" si="86"/>
        <v>#DIV/0!</v>
      </c>
      <c r="DH33" s="31" t="e">
        <f t="shared" si="86"/>
        <v>#DIV/0!</v>
      </c>
      <c r="DI33" s="31" t="e">
        <f t="shared" si="86"/>
        <v>#DIV/0!</v>
      </c>
      <c r="DJ33" s="31" t="e">
        <f t="shared" si="86"/>
        <v>#DIV/0!</v>
      </c>
      <c r="DK33" s="31">
        <f t="shared" si="86"/>
        <v>0</v>
      </c>
      <c r="DL33" s="20">
        <f>MIN(DL3:DL31)</f>
        <v>0</v>
      </c>
      <c r="DM33" s="33">
        <f>MIN(DM3:DM31)</f>
        <v>0</v>
      </c>
    </row>
    <row r="34" spans="1:117" ht="12.75">
      <c r="A34" s="38" t="s">
        <v>48</v>
      </c>
      <c r="B34" s="31">
        <f aca="true" t="shared" si="87" ref="B34:BM34">MAX(B3:B31)</f>
        <v>0</v>
      </c>
      <c r="C34" s="31">
        <f t="shared" si="87"/>
        <v>0</v>
      </c>
      <c r="D34" s="32">
        <f t="shared" si="87"/>
        <v>0</v>
      </c>
      <c r="E34" s="32">
        <f t="shared" si="87"/>
        <v>0</v>
      </c>
      <c r="F34" s="124">
        <f t="shared" si="87"/>
        <v>0</v>
      </c>
      <c r="G34" s="131">
        <f t="shared" si="87"/>
        <v>0</v>
      </c>
      <c r="H34" s="31">
        <f t="shared" si="87"/>
        <v>0</v>
      </c>
      <c r="I34" s="31">
        <f t="shared" si="87"/>
        <v>0</v>
      </c>
      <c r="J34" s="31">
        <f t="shared" si="87"/>
        <v>0</v>
      </c>
      <c r="K34" s="31">
        <f t="shared" si="87"/>
        <v>0</v>
      </c>
      <c r="L34" s="31">
        <f t="shared" si="87"/>
        <v>0</v>
      </c>
      <c r="M34" s="31">
        <f t="shared" si="87"/>
        <v>0</v>
      </c>
      <c r="N34" s="31">
        <f t="shared" si="87"/>
        <v>0</v>
      </c>
      <c r="O34" s="31">
        <f t="shared" si="87"/>
        <v>0</v>
      </c>
      <c r="P34" s="31">
        <f t="shared" si="87"/>
        <v>0</v>
      </c>
      <c r="Q34" s="31">
        <f t="shared" si="87"/>
        <v>0</v>
      </c>
      <c r="R34" s="31">
        <f t="shared" si="87"/>
        <v>0</v>
      </c>
      <c r="S34" s="31">
        <f t="shared" si="87"/>
        <v>0</v>
      </c>
      <c r="T34" s="31">
        <f t="shared" si="87"/>
        <v>0</v>
      </c>
      <c r="U34" s="31">
        <f t="shared" si="87"/>
        <v>0</v>
      </c>
      <c r="V34" s="31">
        <f t="shared" si="87"/>
        <v>0</v>
      </c>
      <c r="W34" s="31">
        <f t="shared" si="87"/>
        <v>0</v>
      </c>
      <c r="X34" s="31">
        <f t="shared" si="87"/>
        <v>0</v>
      </c>
      <c r="Y34" s="31">
        <f t="shared" si="87"/>
        <v>0</v>
      </c>
      <c r="Z34" s="31">
        <f t="shared" si="87"/>
        <v>0</v>
      </c>
      <c r="AA34" s="31">
        <f t="shared" si="87"/>
        <v>0</v>
      </c>
      <c r="AB34" s="31">
        <f t="shared" si="87"/>
        <v>0</v>
      </c>
      <c r="AC34" s="31">
        <f>MAX(AC3:AC31)</f>
        <v>0</v>
      </c>
      <c r="AD34" s="31">
        <f t="shared" si="87"/>
        <v>0</v>
      </c>
      <c r="AE34" s="31">
        <f t="shared" si="87"/>
        <v>0</v>
      </c>
      <c r="AF34" s="31">
        <f t="shared" si="87"/>
        <v>0</v>
      </c>
      <c r="AG34" s="31">
        <f t="shared" si="87"/>
        <v>0</v>
      </c>
      <c r="AH34" s="31">
        <f t="shared" si="87"/>
        <v>0</v>
      </c>
      <c r="AI34" s="31">
        <f t="shared" si="87"/>
        <v>0</v>
      </c>
      <c r="AJ34" s="31">
        <f t="shared" si="87"/>
        <v>0</v>
      </c>
      <c r="AK34" s="31">
        <f t="shared" si="87"/>
        <v>0</v>
      </c>
      <c r="AL34" s="31">
        <f t="shared" si="87"/>
        <v>0</v>
      </c>
      <c r="AM34" s="31">
        <f t="shared" si="87"/>
        <v>0</v>
      </c>
      <c r="AN34" s="31">
        <f t="shared" si="87"/>
        <v>0</v>
      </c>
      <c r="AO34" s="31">
        <f t="shared" si="87"/>
        <v>0</v>
      </c>
      <c r="AP34" s="31">
        <f t="shared" si="87"/>
        <v>0</v>
      </c>
      <c r="AQ34" s="31">
        <f t="shared" si="87"/>
        <v>0</v>
      </c>
      <c r="AR34" s="31">
        <f t="shared" si="87"/>
        <v>0</v>
      </c>
      <c r="AS34" s="31">
        <f t="shared" si="87"/>
        <v>0</v>
      </c>
      <c r="AT34" s="31">
        <f t="shared" si="87"/>
        <v>0</v>
      </c>
      <c r="AU34" s="31">
        <f t="shared" si="87"/>
        <v>0</v>
      </c>
      <c r="AV34" s="31">
        <f t="shared" si="87"/>
        <v>0</v>
      </c>
      <c r="AW34" s="31">
        <f t="shared" si="87"/>
        <v>0</v>
      </c>
      <c r="AX34" s="31">
        <f t="shared" si="87"/>
        <v>0</v>
      </c>
      <c r="AY34" s="31">
        <f t="shared" si="87"/>
        <v>0</v>
      </c>
      <c r="AZ34" s="31">
        <f t="shared" si="87"/>
        <v>0</v>
      </c>
      <c r="BA34" s="31">
        <f t="shared" si="87"/>
        <v>0</v>
      </c>
      <c r="BB34" s="31">
        <f t="shared" si="87"/>
        <v>0</v>
      </c>
      <c r="BC34" s="31">
        <f t="shared" si="87"/>
        <v>0</v>
      </c>
      <c r="BD34" s="31">
        <f t="shared" si="87"/>
        <v>0</v>
      </c>
      <c r="BE34" s="31">
        <f t="shared" si="87"/>
        <v>0</v>
      </c>
      <c r="BF34" s="31">
        <f t="shared" si="87"/>
        <v>0</v>
      </c>
      <c r="BG34" s="31">
        <f t="shared" si="87"/>
        <v>0</v>
      </c>
      <c r="BH34" s="31">
        <f t="shared" si="87"/>
        <v>0</v>
      </c>
      <c r="BI34" s="31">
        <f t="shared" si="87"/>
        <v>0</v>
      </c>
      <c r="BJ34" s="31">
        <f t="shared" si="87"/>
        <v>0</v>
      </c>
      <c r="BK34" s="31">
        <f t="shared" si="87"/>
        <v>0</v>
      </c>
      <c r="BL34" s="31">
        <f t="shared" si="87"/>
        <v>0</v>
      </c>
      <c r="BM34" s="31">
        <f t="shared" si="87"/>
        <v>0</v>
      </c>
      <c r="BN34" s="31">
        <f aca="true" t="shared" si="88" ref="BN34:DK34">MAX(BN3:BN31)</f>
        <v>0</v>
      </c>
      <c r="BO34" s="31">
        <f t="shared" si="88"/>
        <v>0</v>
      </c>
      <c r="BP34" s="31">
        <f t="shared" si="88"/>
        <v>0</v>
      </c>
      <c r="BQ34" s="31">
        <f t="shared" si="88"/>
        <v>0</v>
      </c>
      <c r="BR34" s="31">
        <f t="shared" si="88"/>
        <v>0</v>
      </c>
      <c r="BS34" s="31">
        <f t="shared" si="88"/>
        <v>0</v>
      </c>
      <c r="BT34" s="31">
        <f t="shared" si="88"/>
        <v>0</v>
      </c>
      <c r="BU34" s="31">
        <f t="shared" si="88"/>
        <v>0</v>
      </c>
      <c r="BV34" s="31">
        <f t="shared" si="88"/>
        <v>0</v>
      </c>
      <c r="BW34" s="31">
        <f t="shared" si="88"/>
        <v>0</v>
      </c>
      <c r="BX34" s="31">
        <f t="shared" si="88"/>
        <v>0</v>
      </c>
      <c r="BY34" s="31">
        <f t="shared" si="88"/>
        <v>0</v>
      </c>
      <c r="BZ34" s="31">
        <f t="shared" si="88"/>
        <v>0</v>
      </c>
      <c r="CA34" s="31">
        <f t="shared" si="88"/>
        <v>0</v>
      </c>
      <c r="CB34" s="31">
        <f t="shared" si="88"/>
        <v>0</v>
      </c>
      <c r="CC34" s="31">
        <f t="shared" si="88"/>
        <v>0</v>
      </c>
      <c r="CD34" s="31">
        <f t="shared" si="88"/>
        <v>0</v>
      </c>
      <c r="CE34" s="31">
        <f t="shared" si="88"/>
        <v>0</v>
      </c>
      <c r="CF34" s="31">
        <f t="shared" si="88"/>
        <v>0</v>
      </c>
      <c r="CG34" s="31">
        <f t="shared" si="88"/>
        <v>0</v>
      </c>
      <c r="CH34" s="31">
        <f t="shared" si="88"/>
        <v>0</v>
      </c>
      <c r="CI34" s="31">
        <f t="shared" si="88"/>
        <v>0</v>
      </c>
      <c r="CJ34" s="100">
        <f t="shared" si="88"/>
        <v>0</v>
      </c>
      <c r="CK34" s="100">
        <f t="shared" si="88"/>
        <v>0</v>
      </c>
      <c r="CL34" s="100">
        <f t="shared" si="88"/>
        <v>0</v>
      </c>
      <c r="CM34" s="100">
        <f t="shared" si="88"/>
        <v>0</v>
      </c>
      <c r="CN34" s="100">
        <f t="shared" si="88"/>
        <v>0</v>
      </c>
      <c r="CO34" s="100">
        <f t="shared" si="88"/>
        <v>0</v>
      </c>
      <c r="CP34" s="100">
        <f t="shared" si="88"/>
        <v>0</v>
      </c>
      <c r="CQ34" s="100">
        <f t="shared" si="88"/>
        <v>0</v>
      </c>
      <c r="CR34" s="31">
        <f t="shared" si="88"/>
        <v>0</v>
      </c>
      <c r="CS34" s="31">
        <f t="shared" si="88"/>
        <v>0</v>
      </c>
      <c r="CT34" s="31">
        <f t="shared" si="88"/>
        <v>0</v>
      </c>
      <c r="CU34" s="31">
        <f t="shared" si="88"/>
        <v>0</v>
      </c>
      <c r="CV34" s="31">
        <f t="shared" si="88"/>
        <v>0</v>
      </c>
      <c r="CW34" s="31">
        <f t="shared" si="88"/>
        <v>0</v>
      </c>
      <c r="CX34" s="31">
        <f t="shared" si="88"/>
        <v>0</v>
      </c>
      <c r="CY34" s="31">
        <f t="shared" si="88"/>
        <v>0</v>
      </c>
      <c r="CZ34" s="31">
        <f t="shared" si="88"/>
        <v>0</v>
      </c>
      <c r="DA34" s="31">
        <f t="shared" si="88"/>
        <v>0</v>
      </c>
      <c r="DB34" s="31">
        <f t="shared" si="88"/>
        <v>0</v>
      </c>
      <c r="DC34" s="31">
        <f t="shared" si="88"/>
        <v>0</v>
      </c>
      <c r="DD34" s="31">
        <f t="shared" si="88"/>
        <v>0</v>
      </c>
      <c r="DE34" s="31">
        <f t="shared" si="88"/>
        <v>0</v>
      </c>
      <c r="DF34" s="31" t="e">
        <f t="shared" si="88"/>
        <v>#DIV/0!</v>
      </c>
      <c r="DG34" s="31" t="e">
        <f t="shared" si="88"/>
        <v>#DIV/0!</v>
      </c>
      <c r="DH34" s="31" t="e">
        <f t="shared" si="88"/>
        <v>#DIV/0!</v>
      </c>
      <c r="DI34" s="31" t="e">
        <f t="shared" si="88"/>
        <v>#DIV/0!</v>
      </c>
      <c r="DJ34" s="31" t="e">
        <f t="shared" si="88"/>
        <v>#DIV/0!</v>
      </c>
      <c r="DK34" s="31">
        <f t="shared" si="88"/>
        <v>0</v>
      </c>
      <c r="DL34" s="20">
        <f>MAX(DL3:DL31)</f>
        <v>0</v>
      </c>
      <c r="DM34" s="33">
        <f>MAX(DM3:DM31)</f>
        <v>0</v>
      </c>
    </row>
    <row r="35" spans="1:117" ht="13.5" thickBot="1">
      <c r="A35" s="39" t="s">
        <v>49</v>
      </c>
      <c r="B35" s="34" t="e">
        <f aca="true" t="shared" si="89" ref="B35:BM35">MEDIAN(B3:B31)</f>
        <v>#NUM!</v>
      </c>
      <c r="C35" s="34" t="e">
        <f t="shared" si="89"/>
        <v>#NUM!</v>
      </c>
      <c r="D35" s="35" t="e">
        <f t="shared" si="89"/>
        <v>#NUM!</v>
      </c>
      <c r="E35" s="35" t="e">
        <f t="shared" si="89"/>
        <v>#NUM!</v>
      </c>
      <c r="F35" s="125" t="e">
        <f t="shared" si="89"/>
        <v>#NUM!</v>
      </c>
      <c r="G35" s="132">
        <f t="shared" si="89"/>
        <v>0</v>
      </c>
      <c r="H35" s="34">
        <f t="shared" si="89"/>
        <v>0</v>
      </c>
      <c r="I35" s="34">
        <f t="shared" si="89"/>
        <v>0</v>
      </c>
      <c r="J35" s="34">
        <f t="shared" si="89"/>
        <v>0</v>
      </c>
      <c r="K35" s="34">
        <f t="shared" si="89"/>
        <v>0</v>
      </c>
      <c r="L35" s="34">
        <f t="shared" si="89"/>
        <v>0</v>
      </c>
      <c r="M35" s="34">
        <f t="shared" si="89"/>
        <v>0</v>
      </c>
      <c r="N35" s="34">
        <f t="shared" si="89"/>
        <v>0</v>
      </c>
      <c r="O35" s="34">
        <f t="shared" si="89"/>
        <v>0</v>
      </c>
      <c r="P35" s="34">
        <f t="shared" si="89"/>
        <v>0</v>
      </c>
      <c r="Q35" s="34">
        <f t="shared" si="89"/>
        <v>0</v>
      </c>
      <c r="R35" s="34">
        <f t="shared" si="89"/>
        <v>0</v>
      </c>
      <c r="S35" s="34">
        <f t="shared" si="89"/>
        <v>0</v>
      </c>
      <c r="T35" s="34">
        <f t="shared" si="89"/>
        <v>0</v>
      </c>
      <c r="U35" s="34">
        <f t="shared" si="89"/>
        <v>0</v>
      </c>
      <c r="V35" s="34">
        <f t="shared" si="89"/>
        <v>0</v>
      </c>
      <c r="W35" s="34">
        <f t="shared" si="89"/>
        <v>0</v>
      </c>
      <c r="X35" s="34">
        <f t="shared" si="89"/>
        <v>0</v>
      </c>
      <c r="Y35" s="34">
        <f t="shared" si="89"/>
        <v>0</v>
      </c>
      <c r="Z35" s="34">
        <f t="shared" si="89"/>
        <v>0</v>
      </c>
      <c r="AA35" s="34">
        <f t="shared" si="89"/>
        <v>0</v>
      </c>
      <c r="AB35" s="34">
        <f t="shared" si="89"/>
        <v>0</v>
      </c>
      <c r="AC35" s="34">
        <f>MEDIAN(AC3:AC31)</f>
        <v>0</v>
      </c>
      <c r="AD35" s="34">
        <f t="shared" si="89"/>
        <v>0</v>
      </c>
      <c r="AE35" s="34">
        <f t="shared" si="89"/>
        <v>0</v>
      </c>
      <c r="AF35" s="34">
        <f t="shared" si="89"/>
        <v>0</v>
      </c>
      <c r="AG35" s="34">
        <f t="shared" si="89"/>
        <v>0</v>
      </c>
      <c r="AH35" s="34">
        <f t="shared" si="89"/>
        <v>0</v>
      </c>
      <c r="AI35" s="34">
        <f t="shared" si="89"/>
        <v>0</v>
      </c>
      <c r="AJ35" s="34">
        <f t="shared" si="89"/>
        <v>0</v>
      </c>
      <c r="AK35" s="34">
        <f t="shared" si="89"/>
        <v>0</v>
      </c>
      <c r="AL35" s="34">
        <f t="shared" si="89"/>
        <v>0</v>
      </c>
      <c r="AM35" s="34">
        <f t="shared" si="89"/>
        <v>0</v>
      </c>
      <c r="AN35" s="34">
        <f t="shared" si="89"/>
        <v>0</v>
      </c>
      <c r="AO35" s="34">
        <f t="shared" si="89"/>
        <v>0</v>
      </c>
      <c r="AP35" s="34">
        <f t="shared" si="89"/>
        <v>0</v>
      </c>
      <c r="AQ35" s="34">
        <f t="shared" si="89"/>
        <v>0</v>
      </c>
      <c r="AR35" s="34">
        <f t="shared" si="89"/>
        <v>0</v>
      </c>
      <c r="AS35" s="34">
        <f t="shared" si="89"/>
        <v>0</v>
      </c>
      <c r="AT35" s="34">
        <f t="shared" si="89"/>
        <v>0</v>
      </c>
      <c r="AU35" s="34">
        <f t="shared" si="89"/>
        <v>0</v>
      </c>
      <c r="AV35" s="34">
        <f t="shared" si="89"/>
        <v>0</v>
      </c>
      <c r="AW35" s="34">
        <f t="shared" si="89"/>
        <v>0</v>
      </c>
      <c r="AX35" s="34">
        <f t="shared" si="89"/>
        <v>0</v>
      </c>
      <c r="AY35" s="34">
        <f t="shared" si="89"/>
        <v>0</v>
      </c>
      <c r="AZ35" s="34">
        <f t="shared" si="89"/>
        <v>0</v>
      </c>
      <c r="BA35" s="34">
        <f t="shared" si="89"/>
        <v>0</v>
      </c>
      <c r="BB35" s="34">
        <f t="shared" si="89"/>
        <v>0</v>
      </c>
      <c r="BC35" s="34">
        <f t="shared" si="89"/>
        <v>0</v>
      </c>
      <c r="BD35" s="34">
        <f t="shared" si="89"/>
        <v>0</v>
      </c>
      <c r="BE35" s="34">
        <f t="shared" si="89"/>
        <v>0</v>
      </c>
      <c r="BF35" s="34">
        <f t="shared" si="89"/>
        <v>0</v>
      </c>
      <c r="BG35" s="34">
        <f t="shared" si="89"/>
        <v>0</v>
      </c>
      <c r="BH35" s="34">
        <f t="shared" si="89"/>
        <v>0</v>
      </c>
      <c r="BI35" s="34">
        <f t="shared" si="89"/>
        <v>0</v>
      </c>
      <c r="BJ35" s="34">
        <f t="shared" si="89"/>
        <v>0</v>
      </c>
      <c r="BK35" s="34">
        <f t="shared" si="89"/>
        <v>0</v>
      </c>
      <c r="BL35" s="34">
        <f t="shared" si="89"/>
        <v>0</v>
      </c>
      <c r="BM35" s="34">
        <f t="shared" si="89"/>
        <v>0</v>
      </c>
      <c r="BN35" s="34">
        <f aca="true" t="shared" si="90" ref="BN35:DK35">MEDIAN(BN3:BN31)</f>
        <v>0</v>
      </c>
      <c r="BO35" s="34">
        <f t="shared" si="90"/>
        <v>0</v>
      </c>
      <c r="BP35" s="34">
        <f t="shared" si="90"/>
        <v>0</v>
      </c>
      <c r="BQ35" s="34">
        <f t="shared" si="90"/>
        <v>0</v>
      </c>
      <c r="BR35" s="34">
        <f t="shared" si="90"/>
        <v>0</v>
      </c>
      <c r="BS35" s="34">
        <f t="shared" si="90"/>
        <v>0</v>
      </c>
      <c r="BT35" s="34">
        <f t="shared" si="90"/>
        <v>0</v>
      </c>
      <c r="BU35" s="34">
        <f t="shared" si="90"/>
        <v>0</v>
      </c>
      <c r="BV35" s="34">
        <f t="shared" si="90"/>
        <v>0</v>
      </c>
      <c r="BW35" s="34">
        <f t="shared" si="90"/>
        <v>0</v>
      </c>
      <c r="BX35" s="34">
        <f t="shared" si="90"/>
        <v>0</v>
      </c>
      <c r="BY35" s="34">
        <f t="shared" si="90"/>
        <v>0</v>
      </c>
      <c r="BZ35" s="34">
        <f t="shared" si="90"/>
        <v>0</v>
      </c>
      <c r="CA35" s="34">
        <f t="shared" si="90"/>
        <v>0</v>
      </c>
      <c r="CB35" s="34">
        <f t="shared" si="90"/>
        <v>0</v>
      </c>
      <c r="CC35" s="34">
        <f t="shared" si="90"/>
        <v>0</v>
      </c>
      <c r="CD35" s="34">
        <f t="shared" si="90"/>
        <v>0</v>
      </c>
      <c r="CE35" s="34">
        <f t="shared" si="90"/>
        <v>0</v>
      </c>
      <c r="CF35" s="34">
        <f t="shared" si="90"/>
        <v>0</v>
      </c>
      <c r="CG35" s="34">
        <f t="shared" si="90"/>
        <v>0</v>
      </c>
      <c r="CH35" s="34">
        <f t="shared" si="90"/>
        <v>0</v>
      </c>
      <c r="CI35" s="34">
        <f t="shared" si="90"/>
        <v>0</v>
      </c>
      <c r="CJ35" s="101" t="e">
        <f t="shared" si="90"/>
        <v>#NUM!</v>
      </c>
      <c r="CK35" s="101" t="e">
        <f t="shared" si="90"/>
        <v>#NUM!</v>
      </c>
      <c r="CL35" s="101" t="e">
        <f t="shared" si="90"/>
        <v>#NUM!</v>
      </c>
      <c r="CM35" s="101" t="e">
        <f t="shared" si="90"/>
        <v>#NUM!</v>
      </c>
      <c r="CN35" s="101" t="e">
        <f t="shared" si="90"/>
        <v>#NUM!</v>
      </c>
      <c r="CO35" s="101" t="e">
        <f t="shared" si="90"/>
        <v>#NUM!</v>
      </c>
      <c r="CP35" s="101" t="e">
        <f t="shared" si="90"/>
        <v>#NUM!</v>
      </c>
      <c r="CQ35" s="101" t="e">
        <f t="shared" si="90"/>
        <v>#NUM!</v>
      </c>
      <c r="CR35" s="34" t="e">
        <f t="shared" si="90"/>
        <v>#NUM!</v>
      </c>
      <c r="CS35" s="34">
        <f t="shared" si="90"/>
        <v>0</v>
      </c>
      <c r="CT35" s="34">
        <f t="shared" si="90"/>
        <v>0</v>
      </c>
      <c r="CU35" s="34">
        <f t="shared" si="90"/>
        <v>0</v>
      </c>
      <c r="CV35" s="34">
        <f t="shared" si="90"/>
        <v>0</v>
      </c>
      <c r="CW35" s="34">
        <f t="shared" si="90"/>
        <v>0</v>
      </c>
      <c r="CX35" s="34">
        <f t="shared" si="90"/>
        <v>0</v>
      </c>
      <c r="CY35" s="34">
        <f t="shared" si="90"/>
        <v>0</v>
      </c>
      <c r="CZ35" s="34">
        <f t="shared" si="90"/>
        <v>0</v>
      </c>
      <c r="DA35" s="34">
        <f t="shared" si="90"/>
        <v>0</v>
      </c>
      <c r="DB35" s="34">
        <f t="shared" si="90"/>
        <v>0</v>
      </c>
      <c r="DC35" s="34">
        <f t="shared" si="90"/>
        <v>0</v>
      </c>
      <c r="DD35" s="34">
        <f t="shared" si="90"/>
        <v>0</v>
      </c>
      <c r="DE35" s="34">
        <f t="shared" si="90"/>
        <v>0</v>
      </c>
      <c r="DF35" s="34" t="e">
        <f t="shared" si="90"/>
        <v>#DIV/0!</v>
      </c>
      <c r="DG35" s="34" t="e">
        <f t="shared" si="90"/>
        <v>#DIV/0!</v>
      </c>
      <c r="DH35" s="34" t="e">
        <f t="shared" si="90"/>
        <v>#DIV/0!</v>
      </c>
      <c r="DI35" s="34" t="e">
        <f t="shared" si="90"/>
        <v>#DIV/0!</v>
      </c>
      <c r="DJ35" s="34" t="e">
        <f t="shared" si="90"/>
        <v>#DIV/0!</v>
      </c>
      <c r="DK35" s="34">
        <f t="shared" si="90"/>
        <v>0</v>
      </c>
      <c r="DL35" s="36" t="e">
        <f>MEDIAN(DL3:DL31)</f>
        <v>#NUM!</v>
      </c>
      <c r="DM35" s="37" t="e">
        <f>MEDIAN(DM3:DM31)</f>
        <v>#NUM!</v>
      </c>
    </row>
    <row r="37" spans="1:118" ht="12.75">
      <c r="A37" s="3" t="s">
        <v>225</v>
      </c>
      <c r="B37" s="24">
        <f>SUM(B3:B31)</f>
        <v>0</v>
      </c>
      <c r="C37" s="24">
        <f>SUM(C3:C31)</f>
        <v>0</v>
      </c>
      <c r="D37" s="24" t="e">
        <f>D35</f>
        <v>#NUM!</v>
      </c>
      <c r="E37" s="150" t="e">
        <f>E35</f>
        <v>#NUM!</v>
      </c>
      <c r="F37" s="24">
        <f>SUM(F3:F31)</f>
        <v>0</v>
      </c>
      <c r="G37" s="24">
        <f aca="true" t="shared" si="91" ref="G37:BN37">SUM(G3:G31)</f>
        <v>0</v>
      </c>
      <c r="H37" s="24">
        <f t="shared" si="91"/>
        <v>0</v>
      </c>
      <c r="I37" s="24">
        <f t="shared" si="91"/>
        <v>0</v>
      </c>
      <c r="J37" s="24">
        <f t="shared" si="91"/>
        <v>0</v>
      </c>
      <c r="K37" s="24">
        <f t="shared" si="91"/>
        <v>0</v>
      </c>
      <c r="L37" s="24">
        <f t="shared" si="91"/>
        <v>0</v>
      </c>
      <c r="M37" s="24">
        <f t="shared" si="91"/>
        <v>0</v>
      </c>
      <c r="N37" s="24">
        <f t="shared" si="91"/>
        <v>0</v>
      </c>
      <c r="O37" s="24">
        <f t="shared" si="91"/>
        <v>0</v>
      </c>
      <c r="P37" s="24">
        <f t="shared" si="91"/>
        <v>0</v>
      </c>
      <c r="Q37" s="24">
        <f t="shared" si="91"/>
        <v>0</v>
      </c>
      <c r="R37" s="24">
        <f t="shared" si="91"/>
        <v>0</v>
      </c>
      <c r="S37" s="24">
        <f t="shared" si="91"/>
        <v>0</v>
      </c>
      <c r="T37" s="24">
        <f t="shared" si="91"/>
        <v>0</v>
      </c>
      <c r="U37" s="24">
        <f t="shared" si="91"/>
        <v>0</v>
      </c>
      <c r="V37" s="24">
        <f t="shared" si="91"/>
        <v>0</v>
      </c>
      <c r="W37" s="24">
        <f t="shared" si="91"/>
        <v>0</v>
      </c>
      <c r="X37" s="24">
        <f t="shared" si="91"/>
        <v>0</v>
      </c>
      <c r="Y37" s="24">
        <f t="shared" si="91"/>
        <v>0</v>
      </c>
      <c r="Z37" s="24">
        <f t="shared" si="91"/>
        <v>0</v>
      </c>
      <c r="AA37" s="24">
        <f t="shared" si="91"/>
        <v>0</v>
      </c>
      <c r="AB37" s="24">
        <f t="shared" si="91"/>
        <v>0</v>
      </c>
      <c r="AC37" s="24">
        <f t="shared" si="91"/>
        <v>0</v>
      </c>
      <c r="AD37" s="24">
        <f t="shared" si="91"/>
        <v>0</v>
      </c>
      <c r="AE37" s="24">
        <f t="shared" si="91"/>
        <v>0</v>
      </c>
      <c r="AF37" s="24">
        <f t="shared" si="91"/>
        <v>0</v>
      </c>
      <c r="AG37" s="24">
        <f t="shared" si="91"/>
        <v>0</v>
      </c>
      <c r="AH37" s="24">
        <f t="shared" si="91"/>
        <v>0</v>
      </c>
      <c r="AI37" s="24">
        <f t="shared" si="91"/>
        <v>0</v>
      </c>
      <c r="AJ37" s="24">
        <f t="shared" si="91"/>
        <v>0</v>
      </c>
      <c r="AK37" s="24">
        <f t="shared" si="91"/>
        <v>0</v>
      </c>
      <c r="AL37" s="24">
        <f t="shared" si="91"/>
        <v>0</v>
      </c>
      <c r="AM37" s="24">
        <f t="shared" si="91"/>
        <v>0</v>
      </c>
      <c r="AN37" s="24">
        <f t="shared" si="91"/>
        <v>0</v>
      </c>
      <c r="AO37" s="24">
        <f t="shared" si="91"/>
        <v>0</v>
      </c>
      <c r="AP37" s="24">
        <f t="shared" si="91"/>
        <v>0</v>
      </c>
      <c r="AQ37" s="24">
        <f t="shared" si="91"/>
        <v>0</v>
      </c>
      <c r="AR37" s="24">
        <f t="shared" si="91"/>
        <v>0</v>
      </c>
      <c r="AS37" s="24">
        <f t="shared" si="91"/>
        <v>0</v>
      </c>
      <c r="AT37" s="24">
        <f t="shared" si="91"/>
        <v>0</v>
      </c>
      <c r="AU37" s="24">
        <f t="shared" si="91"/>
        <v>0</v>
      </c>
      <c r="AV37" s="24">
        <f t="shared" si="91"/>
        <v>0</v>
      </c>
      <c r="AW37" s="24">
        <f t="shared" si="91"/>
        <v>0</v>
      </c>
      <c r="AX37" s="4">
        <f>Y37-AU37+AV37-AW37</f>
        <v>0</v>
      </c>
      <c r="AY37" s="24">
        <f t="shared" si="91"/>
        <v>0</v>
      </c>
      <c r="AZ37" s="24">
        <f t="shared" si="91"/>
        <v>0</v>
      </c>
      <c r="BA37" s="24">
        <f t="shared" si="91"/>
        <v>0</v>
      </c>
      <c r="BB37" s="24">
        <f t="shared" si="91"/>
        <v>0</v>
      </c>
      <c r="BC37" s="24">
        <f t="shared" si="91"/>
        <v>0</v>
      </c>
      <c r="BD37" s="24">
        <f t="shared" si="91"/>
        <v>0</v>
      </c>
      <c r="BE37" s="24">
        <f t="shared" si="91"/>
        <v>0</v>
      </c>
      <c r="BF37" s="24">
        <f t="shared" si="91"/>
        <v>0</v>
      </c>
      <c r="BG37" s="24">
        <f t="shared" si="91"/>
        <v>0</v>
      </c>
      <c r="BH37" s="24">
        <f t="shared" si="91"/>
        <v>0</v>
      </c>
      <c r="BI37" s="24">
        <f t="shared" si="91"/>
        <v>0</v>
      </c>
      <c r="BJ37" s="24">
        <f t="shared" si="91"/>
        <v>0</v>
      </c>
      <c r="BK37" s="24">
        <f t="shared" si="91"/>
        <v>0</v>
      </c>
      <c r="BL37" s="24">
        <f t="shared" si="91"/>
        <v>0</v>
      </c>
      <c r="BM37" s="24">
        <f t="shared" si="91"/>
        <v>0</v>
      </c>
      <c r="BN37" s="24">
        <f t="shared" si="91"/>
        <v>0</v>
      </c>
      <c r="BO37" s="24">
        <f>SUM(BO3:BO31)</f>
        <v>0</v>
      </c>
      <c r="BP37" s="24">
        <f>SUM(BP3:BP31)</f>
        <v>0</v>
      </c>
      <c r="BQ37" s="24">
        <f>SUM(BQ3:BQ31)</f>
        <v>0</v>
      </c>
      <c r="BR37" s="24">
        <f>SUM(BR3:BR31)</f>
        <v>0</v>
      </c>
      <c r="BS37" s="50">
        <f>+BF37-BO37+BP37+BQ37-BR37</f>
        <v>0</v>
      </c>
      <c r="BT37" s="24">
        <f aca="true" t="shared" si="92" ref="BT37:CB37">SUM(BT3:BT31)</f>
        <v>0</v>
      </c>
      <c r="BU37" s="24">
        <f t="shared" si="92"/>
        <v>0</v>
      </c>
      <c r="BV37" s="24">
        <f t="shared" si="92"/>
        <v>0</v>
      </c>
      <c r="BW37" s="24">
        <f t="shared" si="92"/>
        <v>0</v>
      </c>
      <c r="BX37" s="24">
        <f t="shared" si="92"/>
        <v>0</v>
      </c>
      <c r="BY37" s="24">
        <f t="shared" si="92"/>
        <v>0</v>
      </c>
      <c r="BZ37" s="24">
        <f t="shared" si="92"/>
        <v>0</v>
      </c>
      <c r="CA37" s="24">
        <f t="shared" si="92"/>
        <v>0</v>
      </c>
      <c r="CB37" s="24">
        <f t="shared" si="92"/>
        <v>0</v>
      </c>
      <c r="CC37" s="4">
        <f>BX37-CB37</f>
        <v>0</v>
      </c>
      <c r="CD37" s="81">
        <f>K37+L37+AV37-AW37</f>
        <v>0</v>
      </c>
      <c r="CE37" s="83">
        <f>CD37+W37-AS37</f>
        <v>0</v>
      </c>
      <c r="CF37" s="83">
        <f>BR37-BP37</f>
        <v>0</v>
      </c>
      <c r="CG37" s="83">
        <f>AU37-AM37-AT37-AS37</f>
        <v>0</v>
      </c>
      <c r="CH37" s="83">
        <f>I37-AG37+AY37+AH37+BQ37</f>
        <v>0</v>
      </c>
      <c r="CI37" s="44">
        <f>CH37+K37</f>
        <v>0</v>
      </c>
      <c r="CJ37" s="66" t="e">
        <f>CD37/CF37</f>
        <v>#DIV/0!</v>
      </c>
      <c r="CK37" s="147" t="e">
        <f>CE37/CF37</f>
        <v>#DIV/0!</v>
      </c>
      <c r="CL37" s="71" t="e">
        <f>CD37/CG37*1</f>
        <v>#DIV/0!</v>
      </c>
      <c r="CM37" s="71" t="e">
        <f>CE37/CG37</f>
        <v>#DIV/0!</v>
      </c>
      <c r="CN37" s="71" t="e">
        <f>CH37/CG37</f>
        <v>#DIV/0!</v>
      </c>
      <c r="CO37" s="71" t="e">
        <f>CI37/CG37</f>
        <v>#DIV/0!</v>
      </c>
      <c r="CP37" s="71" t="e">
        <f>(K37+L37)/(BU37+K37+L37)</f>
        <v>#DIV/0!</v>
      </c>
      <c r="CQ37" s="71" t="e">
        <f>(K37)/(BU37+K37+L37)</f>
        <v>#DIV/0!</v>
      </c>
      <c r="CR37" s="82" t="e">
        <f>CS37/CE37</f>
        <v>#DIV/0!</v>
      </c>
      <c r="CS37" s="83">
        <f>BT37-BY37</f>
        <v>0</v>
      </c>
      <c r="CT37" s="87">
        <f>Y37-K37-L37-V37</f>
        <v>0</v>
      </c>
      <c r="CU37" s="87">
        <f>AU37-AR37</f>
        <v>0</v>
      </c>
      <c r="CV37" s="87">
        <f>CU37-CT37</f>
        <v>0</v>
      </c>
      <c r="CW37" s="87">
        <f>-V37+AR37</f>
        <v>0</v>
      </c>
      <c r="CX37" s="87">
        <f>CV37+CW37</f>
        <v>0</v>
      </c>
      <c r="CY37" s="87">
        <f>CX37-K37-L37</f>
        <v>0</v>
      </c>
      <c r="CZ37" s="87">
        <f>BR37-BP37</f>
        <v>0</v>
      </c>
      <c r="DA37" s="87">
        <f>K37+L37</f>
        <v>0</v>
      </c>
      <c r="DB37" s="87">
        <f>-CZ37+DA37+CY37</f>
        <v>0</v>
      </c>
      <c r="DC37" s="87">
        <f>-BP37-DA37</f>
        <v>0</v>
      </c>
      <c r="DD37" s="87">
        <f>DB37+DC37+BR37</f>
        <v>0</v>
      </c>
      <c r="DE37" s="87">
        <f>Z37+AA37+AB37</f>
        <v>0</v>
      </c>
      <c r="DF37" s="87" t="e">
        <f>CS37/B37</f>
        <v>#DIV/0!</v>
      </c>
      <c r="DG37" s="87" t="e">
        <f>CH37/B37</f>
        <v>#DIV/0!</v>
      </c>
      <c r="DH37" s="87" t="e">
        <f>DE37/B37</f>
        <v>#DIV/0!</v>
      </c>
      <c r="DI37" s="88" t="e">
        <f>CZ37/B37</f>
        <v>#DIV/0!</v>
      </c>
      <c r="DJ37" s="83" t="e">
        <f>DB37/B37</f>
        <v>#DIV/0!</v>
      </c>
      <c r="DK37" s="151">
        <f>CA37-BW37-BU37</f>
        <v>0</v>
      </c>
      <c r="DL37" s="74"/>
      <c r="DM37" s="74"/>
      <c r="DN37" s="75"/>
    </row>
    <row r="38" spans="2:115" ht="12.75">
      <c r="B38" s="11"/>
      <c r="C38" s="11"/>
      <c r="D38" s="11"/>
      <c r="E38" s="11"/>
      <c r="F38" s="11"/>
      <c r="CJ38" s="7"/>
      <c r="CK38" s="7"/>
      <c r="CL38" s="8"/>
      <c r="CM38" s="8"/>
      <c r="CN38" s="8"/>
      <c r="CO38" s="8"/>
      <c r="CP38" s="8"/>
      <c r="CQ38" s="8"/>
      <c r="CR38" s="8"/>
      <c r="CS38" s="8"/>
      <c r="DK38" s="8"/>
    </row>
    <row r="40" spans="1:117" ht="12.75">
      <c r="A40" s="3" t="s">
        <v>216</v>
      </c>
      <c r="G40" s="141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50">
        <f>SUM(K40:L40)</f>
        <v>0</v>
      </c>
      <c r="N40" s="49">
        <v>0</v>
      </c>
      <c r="O40" s="49">
        <v>0</v>
      </c>
      <c r="P40" s="49">
        <v>0</v>
      </c>
      <c r="Q40" s="49">
        <v>0</v>
      </c>
      <c r="R40" s="49">
        <v>0</v>
      </c>
      <c r="S40" s="49">
        <v>0</v>
      </c>
      <c r="T40" s="49">
        <v>0</v>
      </c>
      <c r="U40" s="49">
        <v>0</v>
      </c>
      <c r="V40" s="49">
        <v>0</v>
      </c>
      <c r="W40" s="50">
        <f>SUM(R40:V40)</f>
        <v>0</v>
      </c>
      <c r="X40" s="49">
        <v>0</v>
      </c>
      <c r="Y40" s="50">
        <f>SUM(G40:X40)-M40-W40</f>
        <v>0</v>
      </c>
      <c r="Z40" s="49">
        <v>0</v>
      </c>
      <c r="AA40" s="49">
        <v>0</v>
      </c>
      <c r="AB40" s="49">
        <v>0</v>
      </c>
      <c r="AC40" s="49">
        <v>0</v>
      </c>
      <c r="AD40" s="49">
        <v>0</v>
      </c>
      <c r="AE40" s="50">
        <f>SUM(Z40:AD40)</f>
        <v>0</v>
      </c>
      <c r="AF40" s="49">
        <v>0</v>
      </c>
      <c r="AG40" s="49">
        <v>0</v>
      </c>
      <c r="AH40" s="49">
        <v>0</v>
      </c>
      <c r="AI40" s="49">
        <v>0</v>
      </c>
      <c r="AJ40" s="49">
        <v>0</v>
      </c>
      <c r="AK40" s="49">
        <v>0</v>
      </c>
      <c r="AL40" s="49">
        <v>0</v>
      </c>
      <c r="AM40" s="49">
        <v>0</v>
      </c>
      <c r="AN40" s="45">
        <v>0</v>
      </c>
      <c r="AO40" s="45">
        <v>0</v>
      </c>
      <c r="AP40" s="45">
        <v>0</v>
      </c>
      <c r="AQ40" s="45">
        <v>0</v>
      </c>
      <c r="AR40" s="45">
        <v>0</v>
      </c>
      <c r="AS40" s="4">
        <f>SUM(AN40:AR40)</f>
        <v>0</v>
      </c>
      <c r="AT40" s="45">
        <v>0</v>
      </c>
      <c r="AU40" s="4">
        <f>SUM(Z40:AT40)-AE40-AH40-AS40</f>
        <v>0</v>
      </c>
      <c r="AV40" s="45">
        <v>0</v>
      </c>
      <c r="AW40" s="45">
        <v>0</v>
      </c>
      <c r="AX40" s="4">
        <f>Y40-AU40+AV40-AW40</f>
        <v>0</v>
      </c>
      <c r="AY40" s="49">
        <v>0</v>
      </c>
      <c r="AZ40" s="49">
        <v>0</v>
      </c>
      <c r="BA40" s="49">
        <v>0</v>
      </c>
      <c r="BB40" s="49">
        <v>0</v>
      </c>
      <c r="BC40" s="49">
        <v>0</v>
      </c>
      <c r="BD40" s="49">
        <v>0</v>
      </c>
      <c r="BE40" s="49">
        <v>0</v>
      </c>
      <c r="BF40" s="50">
        <f>SUM(AZ40:BE40)</f>
        <v>0</v>
      </c>
      <c r="BG40" s="49">
        <v>0</v>
      </c>
      <c r="BH40" s="49">
        <v>0</v>
      </c>
      <c r="BI40" s="49">
        <v>0</v>
      </c>
      <c r="BJ40" s="49">
        <v>0</v>
      </c>
      <c r="BK40" s="49">
        <v>0</v>
      </c>
      <c r="BL40" s="49">
        <v>0</v>
      </c>
      <c r="BM40" s="49">
        <v>0</v>
      </c>
      <c r="BN40" s="49">
        <v>0</v>
      </c>
      <c r="BO40" s="50">
        <f>SUM(BG40:BN40)</f>
        <v>0</v>
      </c>
      <c r="BP40" s="49">
        <v>0</v>
      </c>
      <c r="BQ40" s="49">
        <v>0</v>
      </c>
      <c r="BR40" s="49">
        <v>0</v>
      </c>
      <c r="BS40" s="50">
        <f>+BF40-BO40+BP40+BQ40-BR40</f>
        <v>0</v>
      </c>
      <c r="BT40" s="45">
        <v>0</v>
      </c>
      <c r="BU40" s="45">
        <v>0</v>
      </c>
      <c r="BV40" s="45">
        <v>0</v>
      </c>
      <c r="BW40" s="45">
        <v>0</v>
      </c>
      <c r="BX40" s="4">
        <f>SUM(BT40:BW40)</f>
        <v>0</v>
      </c>
      <c r="BY40" s="45">
        <v>0</v>
      </c>
      <c r="BZ40" s="45">
        <v>0</v>
      </c>
      <c r="CA40" s="45">
        <v>0</v>
      </c>
      <c r="CB40" s="4">
        <f>SUM(BY40:CA40)</f>
        <v>0</v>
      </c>
      <c r="CC40" s="4">
        <f>BX40-CB40</f>
        <v>0</v>
      </c>
      <c r="CD40" s="81">
        <f>K40+L40+AV40-AW40</f>
        <v>0</v>
      </c>
      <c r="CE40" s="83">
        <f>CD40+W40-AS40</f>
        <v>0</v>
      </c>
      <c r="CF40" s="83">
        <f>BR40-BP40</f>
        <v>0</v>
      </c>
      <c r="CG40" s="83">
        <f>AU40-AM40-AT40-AS40</f>
        <v>0</v>
      </c>
      <c r="CH40" s="83">
        <f>I40-AG40+AY40+AH40+BQ40</f>
        <v>0</v>
      </c>
      <c r="CI40" s="44">
        <f>CH40+K40</f>
        <v>0</v>
      </c>
      <c r="CJ40" s="66" t="str">
        <f>IF(CF40=0,"-",(CD40/CF40))</f>
        <v>-</v>
      </c>
      <c r="CK40" s="66" t="str">
        <f>IF(CF40=0,"-",(CE40/CF40))</f>
        <v>-</v>
      </c>
      <c r="CL40" s="148" t="str">
        <f>IF(CG40=0,"-",(CD40/CG40*1))</f>
        <v>-</v>
      </c>
      <c r="CM40" s="148" t="str">
        <f>IF(CE40=0,"-",(CE40/CG40))</f>
        <v>-</v>
      </c>
      <c r="CN40" s="148" t="str">
        <f>IF(CG40=0,"-",(CH40/CG40))</f>
        <v>-</v>
      </c>
      <c r="CO40" s="148" t="str">
        <f>IF(CG40=0,"-",(CI40/CG40))</f>
        <v>-</v>
      </c>
      <c r="CP40" s="148" t="str">
        <f>IF(BU40+K40+L40=0,"-",((K40+L40)/(BU40+K40+L40)))</f>
        <v>-</v>
      </c>
      <c r="CQ40" s="148" t="str">
        <f>IF(BU40+K40+L40=0,"-",((K40)/(BU40+K40+L40)))</f>
        <v>-</v>
      </c>
      <c r="CR40" s="149" t="str">
        <f>IF(CE40=0,"-",(CS40/CE40))</f>
        <v>-</v>
      </c>
      <c r="CS40" s="83">
        <f>BT40-BY40</f>
        <v>0</v>
      </c>
      <c r="CT40" s="87">
        <f>Y40-K40-L40-V40</f>
        <v>0</v>
      </c>
      <c r="CU40" s="87">
        <f>AU40-AR40</f>
        <v>0</v>
      </c>
      <c r="CV40" s="87">
        <f>CU40-CT40</f>
        <v>0</v>
      </c>
      <c r="CW40" s="87">
        <f>-V40+AR40</f>
        <v>0</v>
      </c>
      <c r="CX40" s="87">
        <f>CV40+CW40</f>
        <v>0</v>
      </c>
      <c r="CY40" s="87">
        <f>CX40-K40-L40</f>
        <v>0</v>
      </c>
      <c r="CZ40" s="87">
        <f>BR40-BP40</f>
        <v>0</v>
      </c>
      <c r="DA40" s="87">
        <f>K40+L40</f>
        <v>0</v>
      </c>
      <c r="DB40" s="87">
        <f>-CZ40+DA40+CY40</f>
        <v>0</v>
      </c>
      <c r="DC40" s="87">
        <f>-BP40-DA40</f>
        <v>0</v>
      </c>
      <c r="DD40" s="87">
        <f>DB40+DC40+BR40</f>
        <v>0</v>
      </c>
      <c r="DE40" s="87">
        <f>Z40+AA40+AB40</f>
        <v>0</v>
      </c>
      <c r="DF40" s="87" t="e">
        <f>CS40/B40</f>
        <v>#DIV/0!</v>
      </c>
      <c r="DG40" s="87" t="e">
        <f>CH40/B40</f>
        <v>#DIV/0!</v>
      </c>
      <c r="DH40" s="87" t="e">
        <f>DE40/B40</f>
        <v>#DIV/0!</v>
      </c>
      <c r="DI40" s="88" t="e">
        <f>CZ40/B40</f>
        <v>#DIV/0!</v>
      </c>
      <c r="DJ40" s="83" t="e">
        <f>DB40/B40</f>
        <v>#DIV/0!</v>
      </c>
      <c r="DK40" s="151">
        <f>CA40-BW40-BU40</f>
        <v>0</v>
      </c>
      <c r="DL40" s="74"/>
      <c r="DM40" s="75"/>
    </row>
    <row r="41" spans="1:117" ht="12.75">
      <c r="A41" s="3" t="s">
        <v>217</v>
      </c>
      <c r="G41" s="14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f>SUM(K41:L41)</f>
        <v>0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50">
        <v>0</v>
      </c>
      <c r="T41" s="50">
        <v>0</v>
      </c>
      <c r="U41" s="50">
        <v>0</v>
      </c>
      <c r="V41" s="50">
        <v>0</v>
      </c>
      <c r="W41" s="50">
        <f>SUM(R41:V41)</f>
        <v>0</v>
      </c>
      <c r="X41" s="50">
        <v>0</v>
      </c>
      <c r="Y41" s="50">
        <f>SUM(G41:X41)-M41-W41</f>
        <v>0</v>
      </c>
      <c r="Z41" s="50">
        <v>0</v>
      </c>
      <c r="AA41" s="50">
        <v>0</v>
      </c>
      <c r="AB41" s="50">
        <v>0</v>
      </c>
      <c r="AC41" s="50">
        <v>0</v>
      </c>
      <c r="AD41" s="50">
        <v>0</v>
      </c>
      <c r="AE41" s="50">
        <f>SUM(Z41:AD41)</f>
        <v>0</v>
      </c>
      <c r="AF41" s="50">
        <v>0</v>
      </c>
      <c r="AG41" s="50">
        <v>0</v>
      </c>
      <c r="AH41" s="50">
        <v>0</v>
      </c>
      <c r="AI41" s="50">
        <v>0</v>
      </c>
      <c r="AJ41" s="50">
        <v>0</v>
      </c>
      <c r="AK41" s="50">
        <v>0</v>
      </c>
      <c r="AL41" s="50">
        <v>0</v>
      </c>
      <c r="AM41" s="50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f>SUM(AN41:AR41)</f>
        <v>0</v>
      </c>
      <c r="AT41" s="4">
        <v>0</v>
      </c>
      <c r="AU41" s="4">
        <f>SUM(Z41:AT41)-AE41-AH41-AS41</f>
        <v>0</v>
      </c>
      <c r="AV41" s="4">
        <v>0</v>
      </c>
      <c r="AW41" s="4">
        <v>0</v>
      </c>
      <c r="AX41" s="4">
        <f>Y41-AU41+AV41-AW41</f>
        <v>0</v>
      </c>
      <c r="AY41" s="50">
        <v>0</v>
      </c>
      <c r="AZ41" s="50">
        <v>0</v>
      </c>
      <c r="BA41" s="50">
        <v>0</v>
      </c>
      <c r="BB41" s="50">
        <v>0</v>
      </c>
      <c r="BC41" s="50">
        <v>0</v>
      </c>
      <c r="BD41" s="50">
        <v>0</v>
      </c>
      <c r="BE41" s="50">
        <v>0</v>
      </c>
      <c r="BF41" s="50">
        <f>SUM(AZ41:BE41)</f>
        <v>0</v>
      </c>
      <c r="BG41" s="50">
        <v>0</v>
      </c>
      <c r="BH41" s="50">
        <v>0</v>
      </c>
      <c r="BI41" s="50">
        <v>0</v>
      </c>
      <c r="BJ41" s="50">
        <v>0</v>
      </c>
      <c r="BK41" s="50">
        <v>0</v>
      </c>
      <c r="BL41" s="50">
        <v>0</v>
      </c>
      <c r="BM41" s="50">
        <v>0</v>
      </c>
      <c r="BN41" s="50">
        <v>0</v>
      </c>
      <c r="BO41" s="50">
        <f>SUM(BG41:BN41)</f>
        <v>0</v>
      </c>
      <c r="BP41" s="50">
        <v>0</v>
      </c>
      <c r="BQ41" s="50">
        <v>0</v>
      </c>
      <c r="BR41" s="50">
        <v>0</v>
      </c>
      <c r="BS41" s="50">
        <f>+BF41-BO41+BP41+BQ41-BR41</f>
        <v>0</v>
      </c>
      <c r="BT41" s="4">
        <v>0</v>
      </c>
      <c r="BU41" s="4">
        <v>0</v>
      </c>
      <c r="BV41" s="4">
        <v>0</v>
      </c>
      <c r="BW41" s="4">
        <v>0</v>
      </c>
      <c r="BX41" s="4">
        <f>SUM(BT41:BW41)</f>
        <v>0</v>
      </c>
      <c r="BY41" s="4">
        <v>0</v>
      </c>
      <c r="BZ41" s="4">
        <v>0</v>
      </c>
      <c r="CA41" s="4">
        <v>0</v>
      </c>
      <c r="CB41" s="4">
        <f>SUM(BY41:CA41)</f>
        <v>0</v>
      </c>
      <c r="CC41" s="4">
        <f>BX41-CB41</f>
        <v>0</v>
      </c>
      <c r="CD41" s="81">
        <f>K41+L41+AV41-AW41</f>
        <v>0</v>
      </c>
      <c r="CE41" s="83">
        <f>CD41+W41-AS41</f>
        <v>0</v>
      </c>
      <c r="CF41" s="83">
        <f>BR41-BP41</f>
        <v>0</v>
      </c>
      <c r="CG41" s="83">
        <f>AU41-AM41-AT41-AS41</f>
        <v>0</v>
      </c>
      <c r="CH41" s="83">
        <f>I41-AG41+AY41+AH41+BQ41</f>
        <v>0</v>
      </c>
      <c r="CI41" s="44">
        <f>CH41+K41</f>
        <v>0</v>
      </c>
      <c r="CJ41" s="66" t="str">
        <f>IF(CF41=0,"-",(CD41/CF41))</f>
        <v>-</v>
      </c>
      <c r="CK41" s="66" t="str">
        <f>IF(CF41=0,"-",(CE41/CF41))</f>
        <v>-</v>
      </c>
      <c r="CL41" s="148" t="str">
        <f>IF(CG41=0,"-",(CD41/CG41*1))</f>
        <v>-</v>
      </c>
      <c r="CM41" s="148" t="str">
        <f>IF(CE41=0,"-",(CE41/CG41))</f>
        <v>-</v>
      </c>
      <c r="CN41" s="148" t="str">
        <f>IF(CG41=0,"-",(CH41/CG41))</f>
        <v>-</v>
      </c>
      <c r="CO41" s="148" t="str">
        <f>IF(CG41=0,"-",(CI41/CG41))</f>
        <v>-</v>
      </c>
      <c r="CP41" s="148" t="str">
        <f>IF(BU41+K41+L41=0,"-",((K41+L41)/(BU41+K41+L41)))</f>
        <v>-</v>
      </c>
      <c r="CQ41" s="148" t="str">
        <f>IF(BU41+K41+L41=0,"-",((K41)/(BU41+K41+L41)))</f>
        <v>-</v>
      </c>
      <c r="CR41" s="149" t="str">
        <f>IF(CE41=0,"-",(CS41/CE41))</f>
        <v>-</v>
      </c>
      <c r="CS41" s="83">
        <f>BT41-BY41</f>
        <v>0</v>
      </c>
      <c r="CT41" s="87">
        <f>Y41-K41-L41-V41</f>
        <v>0</v>
      </c>
      <c r="CU41" s="87">
        <f>AU41-AR41</f>
        <v>0</v>
      </c>
      <c r="CV41" s="87">
        <f>CU41-CT41</f>
        <v>0</v>
      </c>
      <c r="CW41" s="87">
        <f>-V41+AR41</f>
        <v>0</v>
      </c>
      <c r="CX41" s="87">
        <f>CV41+CW41</f>
        <v>0</v>
      </c>
      <c r="CY41" s="87">
        <f>CX41-K41-L41</f>
        <v>0</v>
      </c>
      <c r="CZ41" s="87">
        <f>BR41-BP41</f>
        <v>0</v>
      </c>
      <c r="DA41" s="87">
        <f>K41+L41</f>
        <v>0</v>
      </c>
      <c r="DB41" s="87">
        <f>-CZ41+DA41+CY41</f>
        <v>0</v>
      </c>
      <c r="DC41" s="87">
        <f>-BP41-DA41</f>
        <v>0</v>
      </c>
      <c r="DD41" s="87">
        <f>DB41+DC41+BR41</f>
        <v>0</v>
      </c>
      <c r="DE41" s="87">
        <f>Z41+AA41+AB41</f>
        <v>0</v>
      </c>
      <c r="DF41" s="87" t="e">
        <f>CS41/B41</f>
        <v>#DIV/0!</v>
      </c>
      <c r="DG41" s="87" t="e">
        <f>CH41/B41</f>
        <v>#DIV/0!</v>
      </c>
      <c r="DH41" s="87" t="e">
        <f>DE41/B41</f>
        <v>#DIV/0!</v>
      </c>
      <c r="DI41" s="88" t="e">
        <f>CZ41/B41</f>
        <v>#DIV/0!</v>
      </c>
      <c r="DJ41" s="83" t="e">
        <f>DB41/B41</f>
        <v>#DIV/0!</v>
      </c>
      <c r="DK41" s="151">
        <f>CA41-BW41-BU41</f>
        <v>0</v>
      </c>
      <c r="DL41" s="71"/>
      <c r="DM41" s="72"/>
    </row>
    <row r="42" spans="1:117" ht="12.75">
      <c r="A42" s="3" t="s">
        <v>218</v>
      </c>
      <c r="G42" s="141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50">
        <f>SUM(K42:L42)</f>
        <v>0</v>
      </c>
      <c r="N42" s="49">
        <v>0</v>
      </c>
      <c r="O42" s="49">
        <v>0</v>
      </c>
      <c r="P42" s="49">
        <v>0</v>
      </c>
      <c r="Q42" s="49">
        <v>0</v>
      </c>
      <c r="R42" s="49">
        <v>0</v>
      </c>
      <c r="S42" s="49">
        <v>0</v>
      </c>
      <c r="T42" s="49">
        <v>0</v>
      </c>
      <c r="U42" s="49">
        <v>0</v>
      </c>
      <c r="V42" s="49">
        <v>0</v>
      </c>
      <c r="W42" s="50">
        <f>SUM(R42:V42)</f>
        <v>0</v>
      </c>
      <c r="X42" s="49">
        <v>0</v>
      </c>
      <c r="Y42" s="50">
        <f>SUM(G42:X42)-M42-W42</f>
        <v>0</v>
      </c>
      <c r="Z42" s="49">
        <v>0</v>
      </c>
      <c r="AA42" s="49">
        <v>0</v>
      </c>
      <c r="AB42" s="49">
        <v>0</v>
      </c>
      <c r="AC42" s="49">
        <v>0</v>
      </c>
      <c r="AD42" s="49">
        <v>0</v>
      </c>
      <c r="AE42" s="50">
        <f>SUM(Z42:AD42)</f>
        <v>0</v>
      </c>
      <c r="AF42" s="49">
        <v>0</v>
      </c>
      <c r="AG42" s="49">
        <v>0</v>
      </c>
      <c r="AH42" s="49">
        <v>0</v>
      </c>
      <c r="AI42" s="49">
        <v>0</v>
      </c>
      <c r="AJ42" s="49">
        <v>0</v>
      </c>
      <c r="AK42" s="49">
        <v>0</v>
      </c>
      <c r="AL42" s="49">
        <v>0</v>
      </c>
      <c r="AM42" s="49">
        <v>0</v>
      </c>
      <c r="AN42" s="45">
        <v>0</v>
      </c>
      <c r="AO42" s="45">
        <v>0</v>
      </c>
      <c r="AP42" s="45">
        <v>0</v>
      </c>
      <c r="AQ42" s="45">
        <v>0</v>
      </c>
      <c r="AR42" s="45">
        <v>0</v>
      </c>
      <c r="AS42" s="4">
        <f>SUM(AN42:AR42)</f>
        <v>0</v>
      </c>
      <c r="AT42" s="45">
        <v>0</v>
      </c>
      <c r="AU42" s="4">
        <f>SUM(Z42:AT42)-AE42-AH42-AS42</f>
        <v>0</v>
      </c>
      <c r="AV42" s="45">
        <v>0</v>
      </c>
      <c r="AW42" s="45">
        <v>0</v>
      </c>
      <c r="AX42" s="4">
        <f>Y42-AU42+AV42-AW42</f>
        <v>0</v>
      </c>
      <c r="AY42" s="49">
        <v>0</v>
      </c>
      <c r="AZ42" s="49">
        <v>0</v>
      </c>
      <c r="BA42" s="49">
        <v>0</v>
      </c>
      <c r="BB42" s="49">
        <v>0</v>
      </c>
      <c r="BC42" s="49">
        <v>0</v>
      </c>
      <c r="BD42" s="49">
        <v>0</v>
      </c>
      <c r="BE42" s="49">
        <v>0</v>
      </c>
      <c r="BF42" s="50">
        <f>SUM(AZ42:BE42)</f>
        <v>0</v>
      </c>
      <c r="BG42" s="49">
        <v>0</v>
      </c>
      <c r="BH42" s="49">
        <v>0</v>
      </c>
      <c r="BI42" s="49">
        <v>0</v>
      </c>
      <c r="BJ42" s="49">
        <v>0</v>
      </c>
      <c r="BK42" s="49">
        <v>0</v>
      </c>
      <c r="BL42" s="49">
        <v>0</v>
      </c>
      <c r="BM42" s="49">
        <v>0</v>
      </c>
      <c r="BN42" s="49">
        <v>0</v>
      </c>
      <c r="BO42" s="50">
        <f>SUM(BG42:BN42)</f>
        <v>0</v>
      </c>
      <c r="BP42" s="49">
        <v>0</v>
      </c>
      <c r="BQ42" s="49">
        <v>0</v>
      </c>
      <c r="BR42" s="49">
        <v>0</v>
      </c>
      <c r="BS42" s="50">
        <f>+BF42-BO42+BP42+BQ42-BR42</f>
        <v>0</v>
      </c>
      <c r="BT42" s="45">
        <v>0</v>
      </c>
      <c r="BU42" s="45">
        <v>0</v>
      </c>
      <c r="BV42" s="45">
        <v>0</v>
      </c>
      <c r="BW42" s="45">
        <v>0</v>
      </c>
      <c r="BX42" s="4">
        <f>SUM(BT42:BW42)</f>
        <v>0</v>
      </c>
      <c r="BY42" s="45">
        <v>0</v>
      </c>
      <c r="BZ42" s="45">
        <v>0</v>
      </c>
      <c r="CA42" s="45">
        <v>0</v>
      </c>
      <c r="CB42" s="4">
        <f>SUM(BY42:CA42)</f>
        <v>0</v>
      </c>
      <c r="CC42" s="4">
        <f>BX42-CB42</f>
        <v>0</v>
      </c>
      <c r="CD42" s="81">
        <f>K42+L42+AV42-AW42</f>
        <v>0</v>
      </c>
      <c r="CE42" s="83">
        <f>CD42+W42-AS42</f>
        <v>0</v>
      </c>
      <c r="CF42" s="83">
        <f>BR42-BP42</f>
        <v>0</v>
      </c>
      <c r="CG42" s="83">
        <f>AU42-AM42-AT42-AS42</f>
        <v>0</v>
      </c>
      <c r="CH42" s="83">
        <f>I42-AG42+AY42+AH42+BQ42</f>
        <v>0</v>
      </c>
      <c r="CI42" s="44">
        <f>CH42+K42</f>
        <v>0</v>
      </c>
      <c r="CJ42" s="66" t="str">
        <f>IF(CF42=0,"-",(CD42/CF42))</f>
        <v>-</v>
      </c>
      <c r="CK42" s="66" t="str">
        <f>IF(CF42=0,"-",(CE42/CF42))</f>
        <v>-</v>
      </c>
      <c r="CL42" s="148" t="str">
        <f>IF(CG42=0,"-",(CD42/CG42*1))</f>
        <v>-</v>
      </c>
      <c r="CM42" s="148" t="str">
        <f>IF(CE42=0,"-",(CE42/CG42))</f>
        <v>-</v>
      </c>
      <c r="CN42" s="148" t="str">
        <f>IF(CG42=0,"-",(CH42/CG42))</f>
        <v>-</v>
      </c>
      <c r="CO42" s="148" t="str">
        <f>IF(CG42=0,"-",(CI42/CG42))</f>
        <v>-</v>
      </c>
      <c r="CP42" s="148" t="str">
        <f>IF(BU42+K42+L42=0,"-",((K42+L42)/(BU42+K42+L42)))</f>
        <v>-</v>
      </c>
      <c r="CQ42" s="148" t="str">
        <f>IF(BU42+K42+L42=0,"-",((K42)/(BU42+K42+L42)))</f>
        <v>-</v>
      </c>
      <c r="CR42" s="149" t="str">
        <f>IF(CE42=0,"-",(CS42/CE42))</f>
        <v>-</v>
      </c>
      <c r="CS42" s="83">
        <f>BT42-BY42</f>
        <v>0</v>
      </c>
      <c r="CT42" s="87">
        <f>Y42-K42-L42-V42</f>
        <v>0</v>
      </c>
      <c r="CU42" s="87">
        <f>AU42-AR42</f>
        <v>0</v>
      </c>
      <c r="CV42" s="87">
        <f>CU42-CT42</f>
        <v>0</v>
      </c>
      <c r="CW42" s="87">
        <f>-V42+AR42</f>
        <v>0</v>
      </c>
      <c r="CX42" s="87">
        <f>CV42+CW42</f>
        <v>0</v>
      </c>
      <c r="CY42" s="87">
        <f>CX42-K42-L42</f>
        <v>0</v>
      </c>
      <c r="CZ42" s="87">
        <f>BR42-BP42</f>
        <v>0</v>
      </c>
      <c r="DA42" s="87">
        <f>K42+L42</f>
        <v>0</v>
      </c>
      <c r="DB42" s="87">
        <f>-CZ42+DA42+CY42</f>
        <v>0</v>
      </c>
      <c r="DC42" s="87">
        <f>-BP42-DA42</f>
        <v>0</v>
      </c>
      <c r="DD42" s="87">
        <f>DB42+DC42+BR42</f>
        <v>0</v>
      </c>
      <c r="DE42" s="87">
        <f>Z42+AA42+AB42</f>
        <v>0</v>
      </c>
      <c r="DF42" s="87" t="e">
        <f>CS42/B42</f>
        <v>#DIV/0!</v>
      </c>
      <c r="DG42" s="87" t="e">
        <f>CH42/B42</f>
        <v>#DIV/0!</v>
      </c>
      <c r="DH42" s="87" t="e">
        <f>DE42/B42</f>
        <v>#DIV/0!</v>
      </c>
      <c r="DI42" s="88" t="e">
        <f>CZ42/B42</f>
        <v>#DIV/0!</v>
      </c>
      <c r="DJ42" s="83" t="e">
        <f>DB42/B42</f>
        <v>#DIV/0!</v>
      </c>
      <c r="DK42" s="151">
        <f>CA42-BW42-BU42</f>
        <v>0</v>
      </c>
      <c r="DL42" s="74"/>
      <c r="DM42" s="75"/>
    </row>
    <row r="60" spans="1:115" ht="12.75">
      <c r="A60" s="3" t="s">
        <v>230</v>
      </c>
      <c r="B60" s="69">
        <f>B10+B20+B26</f>
        <v>0</v>
      </c>
      <c r="C60" s="69">
        <f aca="true" t="shared" si="93" ref="C60:BN60">C10+C20+C26</f>
        <v>0</v>
      </c>
      <c r="D60" s="69">
        <f>(D10+D20+D26)/3</f>
        <v>0</v>
      </c>
      <c r="E60" s="69">
        <f>(E10+E20+E26)/3</f>
        <v>0</v>
      </c>
      <c r="F60" s="69">
        <f>(F10+F20+F26)/3</f>
        <v>0</v>
      </c>
      <c r="G60" s="26">
        <f t="shared" si="93"/>
        <v>0</v>
      </c>
      <c r="H60" s="26">
        <f t="shared" si="93"/>
        <v>0</v>
      </c>
      <c r="I60" s="26">
        <f t="shared" si="93"/>
        <v>0</v>
      </c>
      <c r="J60" s="26">
        <f t="shared" si="93"/>
        <v>0</v>
      </c>
      <c r="K60" s="26">
        <f t="shared" si="93"/>
        <v>0</v>
      </c>
      <c r="L60" s="26">
        <f t="shared" si="93"/>
        <v>0</v>
      </c>
      <c r="M60" s="26">
        <f t="shared" si="93"/>
        <v>0</v>
      </c>
      <c r="N60" s="26">
        <f t="shared" si="93"/>
        <v>0</v>
      </c>
      <c r="O60" s="26">
        <f t="shared" si="93"/>
        <v>0</v>
      </c>
      <c r="P60" s="26">
        <f t="shared" si="93"/>
        <v>0</v>
      </c>
      <c r="Q60" s="26">
        <f t="shared" si="93"/>
        <v>0</v>
      </c>
      <c r="R60" s="26">
        <f t="shared" si="93"/>
        <v>0</v>
      </c>
      <c r="S60" s="26">
        <f t="shared" si="93"/>
        <v>0</v>
      </c>
      <c r="T60" s="26">
        <f t="shared" si="93"/>
        <v>0</v>
      </c>
      <c r="U60" s="26">
        <f t="shared" si="93"/>
        <v>0</v>
      </c>
      <c r="V60" s="26">
        <f t="shared" si="93"/>
        <v>0</v>
      </c>
      <c r="W60" s="26">
        <f t="shared" si="93"/>
        <v>0</v>
      </c>
      <c r="X60" s="26">
        <f t="shared" si="93"/>
        <v>0</v>
      </c>
      <c r="Y60" s="26">
        <f t="shared" si="93"/>
        <v>0</v>
      </c>
      <c r="Z60" s="26">
        <f t="shared" si="93"/>
        <v>0</v>
      </c>
      <c r="AA60" s="26">
        <f t="shared" si="93"/>
        <v>0</v>
      </c>
      <c r="AB60" s="26">
        <f t="shared" si="93"/>
        <v>0</v>
      </c>
      <c r="AC60" s="26">
        <f t="shared" si="93"/>
        <v>0</v>
      </c>
      <c r="AD60" s="26">
        <f t="shared" si="93"/>
        <v>0</v>
      </c>
      <c r="AE60" s="26">
        <f t="shared" si="93"/>
        <v>0</v>
      </c>
      <c r="AF60" s="26">
        <f t="shared" si="93"/>
        <v>0</v>
      </c>
      <c r="AG60" s="26">
        <f t="shared" si="93"/>
        <v>0</v>
      </c>
      <c r="AH60" s="26">
        <f t="shared" si="93"/>
        <v>0</v>
      </c>
      <c r="AI60" s="26">
        <f t="shared" si="93"/>
        <v>0</v>
      </c>
      <c r="AJ60" s="26">
        <f t="shared" si="93"/>
        <v>0</v>
      </c>
      <c r="AK60" s="26">
        <f t="shared" si="93"/>
        <v>0</v>
      </c>
      <c r="AL60" s="26">
        <f t="shared" si="93"/>
        <v>0</v>
      </c>
      <c r="AM60" s="26">
        <f t="shared" si="93"/>
        <v>0</v>
      </c>
      <c r="AN60" s="26">
        <f t="shared" si="93"/>
        <v>0</v>
      </c>
      <c r="AO60" s="26">
        <f t="shared" si="93"/>
        <v>0</v>
      </c>
      <c r="AP60" s="26">
        <f t="shared" si="93"/>
        <v>0</v>
      </c>
      <c r="AQ60" s="26">
        <f t="shared" si="93"/>
        <v>0</v>
      </c>
      <c r="AR60" s="26">
        <f t="shared" si="93"/>
        <v>0</v>
      </c>
      <c r="AS60" s="26">
        <f t="shared" si="93"/>
        <v>0</v>
      </c>
      <c r="AT60" s="26">
        <f t="shared" si="93"/>
        <v>0</v>
      </c>
      <c r="AU60" s="26">
        <f t="shared" si="93"/>
        <v>0</v>
      </c>
      <c r="AV60" s="26">
        <f t="shared" si="93"/>
        <v>0</v>
      </c>
      <c r="AW60" s="26">
        <f t="shared" si="93"/>
        <v>0</v>
      </c>
      <c r="AX60" s="26">
        <f t="shared" si="93"/>
        <v>0</v>
      </c>
      <c r="AY60" s="26">
        <f t="shared" si="93"/>
        <v>0</v>
      </c>
      <c r="AZ60" s="26">
        <f t="shared" si="93"/>
        <v>0</v>
      </c>
      <c r="BA60" s="26">
        <f t="shared" si="93"/>
        <v>0</v>
      </c>
      <c r="BB60" s="26">
        <f t="shared" si="93"/>
        <v>0</v>
      </c>
      <c r="BC60" s="26">
        <f t="shared" si="93"/>
        <v>0</v>
      </c>
      <c r="BD60" s="26">
        <f t="shared" si="93"/>
        <v>0</v>
      </c>
      <c r="BE60" s="26">
        <f t="shared" si="93"/>
        <v>0</v>
      </c>
      <c r="BF60" s="26">
        <f t="shared" si="93"/>
        <v>0</v>
      </c>
      <c r="BG60" s="26">
        <f t="shared" si="93"/>
        <v>0</v>
      </c>
      <c r="BH60" s="26">
        <f t="shared" si="93"/>
        <v>0</v>
      </c>
      <c r="BI60" s="26">
        <f t="shared" si="93"/>
        <v>0</v>
      </c>
      <c r="BJ60" s="26">
        <f t="shared" si="93"/>
        <v>0</v>
      </c>
      <c r="BK60" s="26">
        <f t="shared" si="93"/>
        <v>0</v>
      </c>
      <c r="BL60" s="26">
        <f t="shared" si="93"/>
        <v>0</v>
      </c>
      <c r="BM60" s="26">
        <f t="shared" si="93"/>
        <v>0</v>
      </c>
      <c r="BN60" s="26">
        <f t="shared" si="93"/>
        <v>0</v>
      </c>
      <c r="BO60" s="26">
        <f aca="true" t="shared" si="94" ref="BO60:CI60">BO10+BO20+BO26</f>
        <v>0</v>
      </c>
      <c r="BP60" s="26">
        <f t="shared" si="94"/>
        <v>0</v>
      </c>
      <c r="BQ60" s="26">
        <f t="shared" si="94"/>
        <v>0</v>
      </c>
      <c r="BR60" s="26">
        <f t="shared" si="94"/>
        <v>0</v>
      </c>
      <c r="BS60" s="26">
        <f t="shared" si="94"/>
        <v>0</v>
      </c>
      <c r="BT60" s="26">
        <f t="shared" si="94"/>
        <v>0</v>
      </c>
      <c r="BU60" s="26">
        <f t="shared" si="94"/>
        <v>0</v>
      </c>
      <c r="BV60" s="26">
        <f t="shared" si="94"/>
        <v>0</v>
      </c>
      <c r="BW60" s="26">
        <f t="shared" si="94"/>
        <v>0</v>
      </c>
      <c r="BX60" s="26">
        <f t="shared" si="94"/>
        <v>0</v>
      </c>
      <c r="BY60" s="26">
        <f t="shared" si="94"/>
        <v>0</v>
      </c>
      <c r="BZ60" s="26">
        <f t="shared" si="94"/>
        <v>0</v>
      </c>
      <c r="CA60" s="26">
        <f t="shared" si="94"/>
        <v>0</v>
      </c>
      <c r="CB60" s="26">
        <f t="shared" si="94"/>
        <v>0</v>
      </c>
      <c r="CC60" s="26">
        <f t="shared" si="94"/>
        <v>0</v>
      </c>
      <c r="CD60" s="26">
        <f t="shared" si="94"/>
        <v>0</v>
      </c>
      <c r="CE60" s="26">
        <f t="shared" si="94"/>
        <v>0</v>
      </c>
      <c r="CF60" s="26">
        <f t="shared" si="94"/>
        <v>0</v>
      </c>
      <c r="CG60" s="26">
        <f t="shared" si="94"/>
        <v>0</v>
      </c>
      <c r="CH60" s="26">
        <f t="shared" si="94"/>
        <v>0</v>
      </c>
      <c r="CI60" s="26">
        <f t="shared" si="94"/>
        <v>0</v>
      </c>
      <c r="CJ60" s="157" t="e">
        <f aca="true" t="shared" si="95" ref="CJ60:CJ65">CD60/CF60</f>
        <v>#DIV/0!</v>
      </c>
      <c r="CK60" s="157" t="e">
        <f aca="true" t="shared" si="96" ref="CK60:CK65">CE60/CF60</f>
        <v>#DIV/0!</v>
      </c>
      <c r="CL60" s="157" t="e">
        <f aca="true" t="shared" si="97" ref="CL60:CL65">CD60/CG60*1</f>
        <v>#DIV/0!</v>
      </c>
      <c r="CM60" s="157" t="e">
        <f aca="true" t="shared" si="98" ref="CM60:CM65">CE60/CG60</f>
        <v>#DIV/0!</v>
      </c>
      <c r="CN60" s="157" t="e">
        <f aca="true" t="shared" si="99" ref="CN60:CN65">CH60/CG60</f>
        <v>#DIV/0!</v>
      </c>
      <c r="CO60" s="157" t="e">
        <f aca="true" t="shared" si="100" ref="CO60:CO65">CI60/CG60</f>
        <v>#DIV/0!</v>
      </c>
      <c r="CP60" s="157" t="e">
        <f aca="true" t="shared" si="101" ref="CP60:CP65">(K60+L60)/(BU60+K60+L60)</f>
        <v>#DIV/0!</v>
      </c>
      <c r="CQ60" s="157" t="e">
        <f aca="true" t="shared" si="102" ref="CQ60:CQ65">(K60)/(BU60+K60+L60)</f>
        <v>#DIV/0!</v>
      </c>
      <c r="CR60" s="26" t="e">
        <f aca="true" t="shared" si="103" ref="CR60:CR65">CS60/CE60</f>
        <v>#DIV/0!</v>
      </c>
      <c r="CS60" s="26">
        <f aca="true" t="shared" si="104" ref="CS60:CS65">BT60-BY60</f>
        <v>0</v>
      </c>
      <c r="CT60" s="26">
        <f aca="true" t="shared" si="105" ref="CT60:CT65">Y60-K60-L60-V60</f>
        <v>0</v>
      </c>
      <c r="CU60" s="26">
        <f aca="true" t="shared" si="106" ref="CU60:CU65">AU60-AR60</f>
        <v>0</v>
      </c>
      <c r="CV60" s="26">
        <f aca="true" t="shared" si="107" ref="CV60:CV65">CU60-CT60</f>
        <v>0</v>
      </c>
      <c r="CW60" s="26">
        <f aca="true" t="shared" si="108" ref="CW60:CW65">-V60+AR60</f>
        <v>0</v>
      </c>
      <c r="CX60" s="26">
        <f aca="true" t="shared" si="109" ref="CX60:CX65">CV60+CW60</f>
        <v>0</v>
      </c>
      <c r="CY60" s="26">
        <f aca="true" t="shared" si="110" ref="CY60:CY65">CX60-K60-L60</f>
        <v>0</v>
      </c>
      <c r="CZ60" s="26">
        <f aca="true" t="shared" si="111" ref="CZ60:CZ65">BR60-BP60</f>
        <v>0</v>
      </c>
      <c r="DA60" s="26">
        <f aca="true" t="shared" si="112" ref="DA60:DA65">K60+L60</f>
        <v>0</v>
      </c>
      <c r="DB60" s="26">
        <f aca="true" t="shared" si="113" ref="DB60:DB65">-CZ60+DA60+CY60</f>
        <v>0</v>
      </c>
      <c r="DC60" s="26">
        <f aca="true" t="shared" si="114" ref="DC60:DC65">-BP60-DA60</f>
        <v>0</v>
      </c>
      <c r="DD60" s="26">
        <f aca="true" t="shared" si="115" ref="DD60:DD65">DB60+DC60+BR60</f>
        <v>0</v>
      </c>
      <c r="DE60" s="26">
        <f aca="true" t="shared" si="116" ref="DE60:DE65">Z60+AA60+AB60</f>
        <v>0</v>
      </c>
      <c r="DF60" s="26" t="e">
        <f aca="true" t="shared" si="117" ref="DF60:DF65">CS60/B60</f>
        <v>#DIV/0!</v>
      </c>
      <c r="DG60" s="26" t="e">
        <f aca="true" t="shared" si="118" ref="DG60:DG65">CH60/B60</f>
        <v>#DIV/0!</v>
      </c>
      <c r="DH60" s="26" t="e">
        <f aca="true" t="shared" si="119" ref="DH60:DH65">DE60/B60</f>
        <v>#DIV/0!</v>
      </c>
      <c r="DI60" s="26" t="e">
        <f aca="true" t="shared" si="120" ref="DI60:DI65">CZ60/B60</f>
        <v>#DIV/0!</v>
      </c>
      <c r="DJ60" s="26" t="e">
        <f aca="true" t="shared" si="121" ref="DJ60:DJ65">DB60/B60</f>
        <v>#DIV/0!</v>
      </c>
      <c r="DK60" s="26">
        <f aca="true" t="shared" si="122" ref="DK60:DK65">CA60-BW60-BU60</f>
        <v>0</v>
      </c>
    </row>
    <row r="61" spans="1:115" ht="12.75">
      <c r="A61" s="3" t="s">
        <v>231</v>
      </c>
      <c r="B61" s="69">
        <f>B4+B19+B21+B24+B25</f>
        <v>0</v>
      </c>
      <c r="C61" s="69">
        <f aca="true" t="shared" si="123" ref="C61:BN61">C4+C19+C21+C24+C25</f>
        <v>0</v>
      </c>
      <c r="D61" s="69">
        <f>(D4+D19+D21+D24+D25)/5</f>
        <v>0</v>
      </c>
      <c r="E61" s="69">
        <f>(E4+E19+E21+E24+E25)/5</f>
        <v>0</v>
      </c>
      <c r="F61" s="69">
        <f>(F4+F19+F21+F24+F25)/5</f>
        <v>0</v>
      </c>
      <c r="G61" s="26">
        <f t="shared" si="123"/>
        <v>0</v>
      </c>
      <c r="H61" s="26">
        <f t="shared" si="123"/>
        <v>0</v>
      </c>
      <c r="I61" s="26">
        <f t="shared" si="123"/>
        <v>0</v>
      </c>
      <c r="J61" s="26">
        <f t="shared" si="123"/>
        <v>0</v>
      </c>
      <c r="K61" s="26">
        <f t="shared" si="123"/>
        <v>0</v>
      </c>
      <c r="L61" s="26">
        <f t="shared" si="123"/>
        <v>0</v>
      </c>
      <c r="M61" s="26">
        <f t="shared" si="123"/>
        <v>0</v>
      </c>
      <c r="N61" s="26">
        <f t="shared" si="123"/>
        <v>0</v>
      </c>
      <c r="O61" s="26">
        <f t="shared" si="123"/>
        <v>0</v>
      </c>
      <c r="P61" s="26">
        <f t="shared" si="123"/>
        <v>0</v>
      </c>
      <c r="Q61" s="26">
        <f t="shared" si="123"/>
        <v>0</v>
      </c>
      <c r="R61" s="26">
        <f t="shared" si="123"/>
        <v>0</v>
      </c>
      <c r="S61" s="26">
        <f t="shared" si="123"/>
        <v>0</v>
      </c>
      <c r="T61" s="26">
        <f t="shared" si="123"/>
        <v>0</v>
      </c>
      <c r="U61" s="26">
        <f t="shared" si="123"/>
        <v>0</v>
      </c>
      <c r="V61" s="26">
        <f t="shared" si="123"/>
        <v>0</v>
      </c>
      <c r="W61" s="26">
        <f t="shared" si="123"/>
        <v>0</v>
      </c>
      <c r="X61" s="26">
        <f t="shared" si="123"/>
        <v>0</v>
      </c>
      <c r="Y61" s="26">
        <f t="shared" si="123"/>
        <v>0</v>
      </c>
      <c r="Z61" s="26">
        <f t="shared" si="123"/>
        <v>0</v>
      </c>
      <c r="AA61" s="26">
        <f t="shared" si="123"/>
        <v>0</v>
      </c>
      <c r="AB61" s="26">
        <f t="shared" si="123"/>
        <v>0</v>
      </c>
      <c r="AC61" s="26">
        <f t="shared" si="123"/>
        <v>0</v>
      </c>
      <c r="AD61" s="26">
        <f t="shared" si="123"/>
        <v>0</v>
      </c>
      <c r="AE61" s="26">
        <f t="shared" si="123"/>
        <v>0</v>
      </c>
      <c r="AF61" s="26">
        <f t="shared" si="123"/>
        <v>0</v>
      </c>
      <c r="AG61" s="26">
        <f t="shared" si="123"/>
        <v>0</v>
      </c>
      <c r="AH61" s="26">
        <f t="shared" si="123"/>
        <v>0</v>
      </c>
      <c r="AI61" s="26">
        <f t="shared" si="123"/>
        <v>0</v>
      </c>
      <c r="AJ61" s="26">
        <f t="shared" si="123"/>
        <v>0</v>
      </c>
      <c r="AK61" s="26">
        <f t="shared" si="123"/>
        <v>0</v>
      </c>
      <c r="AL61" s="26">
        <f t="shared" si="123"/>
        <v>0</v>
      </c>
      <c r="AM61" s="26">
        <f t="shared" si="123"/>
        <v>0</v>
      </c>
      <c r="AN61" s="26">
        <f t="shared" si="123"/>
        <v>0</v>
      </c>
      <c r="AO61" s="26">
        <f t="shared" si="123"/>
        <v>0</v>
      </c>
      <c r="AP61" s="26">
        <f t="shared" si="123"/>
        <v>0</v>
      </c>
      <c r="AQ61" s="26">
        <f t="shared" si="123"/>
        <v>0</v>
      </c>
      <c r="AR61" s="26">
        <f t="shared" si="123"/>
        <v>0</v>
      </c>
      <c r="AS61" s="26">
        <f t="shared" si="123"/>
        <v>0</v>
      </c>
      <c r="AT61" s="26">
        <f t="shared" si="123"/>
        <v>0</v>
      </c>
      <c r="AU61" s="26">
        <f t="shared" si="123"/>
        <v>0</v>
      </c>
      <c r="AV61" s="26">
        <f t="shared" si="123"/>
        <v>0</v>
      </c>
      <c r="AW61" s="26">
        <f t="shared" si="123"/>
        <v>0</v>
      </c>
      <c r="AX61" s="26">
        <f t="shared" si="123"/>
        <v>0</v>
      </c>
      <c r="AY61" s="26">
        <f t="shared" si="123"/>
        <v>0</v>
      </c>
      <c r="AZ61" s="26">
        <f t="shared" si="123"/>
        <v>0</v>
      </c>
      <c r="BA61" s="26">
        <f t="shared" si="123"/>
        <v>0</v>
      </c>
      <c r="BB61" s="26">
        <f t="shared" si="123"/>
        <v>0</v>
      </c>
      <c r="BC61" s="26">
        <f t="shared" si="123"/>
        <v>0</v>
      </c>
      <c r="BD61" s="26">
        <f t="shared" si="123"/>
        <v>0</v>
      </c>
      <c r="BE61" s="26">
        <f t="shared" si="123"/>
        <v>0</v>
      </c>
      <c r="BF61" s="26">
        <f t="shared" si="123"/>
        <v>0</v>
      </c>
      <c r="BG61" s="26">
        <f t="shared" si="123"/>
        <v>0</v>
      </c>
      <c r="BH61" s="26">
        <f t="shared" si="123"/>
        <v>0</v>
      </c>
      <c r="BI61" s="26">
        <f t="shared" si="123"/>
        <v>0</v>
      </c>
      <c r="BJ61" s="26">
        <f t="shared" si="123"/>
        <v>0</v>
      </c>
      <c r="BK61" s="26">
        <f t="shared" si="123"/>
        <v>0</v>
      </c>
      <c r="BL61" s="26">
        <f t="shared" si="123"/>
        <v>0</v>
      </c>
      <c r="BM61" s="26">
        <f t="shared" si="123"/>
        <v>0</v>
      </c>
      <c r="BN61" s="26">
        <f t="shared" si="123"/>
        <v>0</v>
      </c>
      <c r="BO61" s="26">
        <f aca="true" t="shared" si="124" ref="BO61:CI61">BO4+BO19+BO21+BO24+BO25</f>
        <v>0</v>
      </c>
      <c r="BP61" s="26">
        <f t="shared" si="124"/>
        <v>0</v>
      </c>
      <c r="BQ61" s="26">
        <f t="shared" si="124"/>
        <v>0</v>
      </c>
      <c r="BR61" s="26">
        <f t="shared" si="124"/>
        <v>0</v>
      </c>
      <c r="BS61" s="26">
        <f t="shared" si="124"/>
        <v>0</v>
      </c>
      <c r="BT61" s="26">
        <f t="shared" si="124"/>
        <v>0</v>
      </c>
      <c r="BU61" s="26">
        <f t="shared" si="124"/>
        <v>0</v>
      </c>
      <c r="BV61" s="26">
        <f t="shared" si="124"/>
        <v>0</v>
      </c>
      <c r="BW61" s="26">
        <f t="shared" si="124"/>
        <v>0</v>
      </c>
      <c r="BX61" s="26">
        <f t="shared" si="124"/>
        <v>0</v>
      </c>
      <c r="BY61" s="26">
        <f t="shared" si="124"/>
        <v>0</v>
      </c>
      <c r="BZ61" s="26">
        <f t="shared" si="124"/>
        <v>0</v>
      </c>
      <c r="CA61" s="26">
        <f t="shared" si="124"/>
        <v>0</v>
      </c>
      <c r="CB61" s="26">
        <f t="shared" si="124"/>
        <v>0</v>
      </c>
      <c r="CC61" s="26">
        <f t="shared" si="124"/>
        <v>0</v>
      </c>
      <c r="CD61" s="26">
        <f t="shared" si="124"/>
        <v>0</v>
      </c>
      <c r="CE61" s="26">
        <f t="shared" si="124"/>
        <v>0</v>
      </c>
      <c r="CF61" s="26">
        <f t="shared" si="124"/>
        <v>0</v>
      </c>
      <c r="CG61" s="26">
        <f t="shared" si="124"/>
        <v>0</v>
      </c>
      <c r="CH61" s="26">
        <f t="shared" si="124"/>
        <v>0</v>
      </c>
      <c r="CI61" s="26">
        <f t="shared" si="124"/>
        <v>0</v>
      </c>
      <c r="CJ61" s="157" t="e">
        <f t="shared" si="95"/>
        <v>#DIV/0!</v>
      </c>
      <c r="CK61" s="157" t="e">
        <f t="shared" si="96"/>
        <v>#DIV/0!</v>
      </c>
      <c r="CL61" s="157" t="e">
        <f t="shared" si="97"/>
        <v>#DIV/0!</v>
      </c>
      <c r="CM61" s="157" t="e">
        <f t="shared" si="98"/>
        <v>#DIV/0!</v>
      </c>
      <c r="CN61" s="157" t="e">
        <f t="shared" si="99"/>
        <v>#DIV/0!</v>
      </c>
      <c r="CO61" s="157" t="e">
        <f t="shared" si="100"/>
        <v>#DIV/0!</v>
      </c>
      <c r="CP61" s="157" t="e">
        <f t="shared" si="101"/>
        <v>#DIV/0!</v>
      </c>
      <c r="CQ61" s="157" t="e">
        <f t="shared" si="102"/>
        <v>#DIV/0!</v>
      </c>
      <c r="CR61" s="26" t="e">
        <f t="shared" si="103"/>
        <v>#DIV/0!</v>
      </c>
      <c r="CS61" s="26">
        <f t="shared" si="104"/>
        <v>0</v>
      </c>
      <c r="CT61" s="26">
        <f t="shared" si="105"/>
        <v>0</v>
      </c>
      <c r="CU61" s="26">
        <f t="shared" si="106"/>
        <v>0</v>
      </c>
      <c r="CV61" s="26">
        <f t="shared" si="107"/>
        <v>0</v>
      </c>
      <c r="CW61" s="26">
        <f t="shared" si="108"/>
        <v>0</v>
      </c>
      <c r="CX61" s="26">
        <f t="shared" si="109"/>
        <v>0</v>
      </c>
      <c r="CY61" s="26">
        <f t="shared" si="110"/>
        <v>0</v>
      </c>
      <c r="CZ61" s="26">
        <f t="shared" si="111"/>
        <v>0</v>
      </c>
      <c r="DA61" s="26">
        <f t="shared" si="112"/>
        <v>0</v>
      </c>
      <c r="DB61" s="26">
        <f t="shared" si="113"/>
        <v>0</v>
      </c>
      <c r="DC61" s="26">
        <f t="shared" si="114"/>
        <v>0</v>
      </c>
      <c r="DD61" s="26">
        <f t="shared" si="115"/>
        <v>0</v>
      </c>
      <c r="DE61" s="26">
        <f t="shared" si="116"/>
        <v>0</v>
      </c>
      <c r="DF61" s="26" t="e">
        <f t="shared" si="117"/>
        <v>#DIV/0!</v>
      </c>
      <c r="DG61" s="26" t="e">
        <f t="shared" si="118"/>
        <v>#DIV/0!</v>
      </c>
      <c r="DH61" s="26" t="e">
        <f t="shared" si="119"/>
        <v>#DIV/0!</v>
      </c>
      <c r="DI61" s="26" t="e">
        <f t="shared" si="120"/>
        <v>#DIV/0!</v>
      </c>
      <c r="DJ61" s="26" t="e">
        <f t="shared" si="121"/>
        <v>#DIV/0!</v>
      </c>
      <c r="DK61" s="26">
        <f t="shared" si="122"/>
        <v>0</v>
      </c>
    </row>
    <row r="62" spans="1:115" ht="12.75">
      <c r="A62" s="3" t="s">
        <v>232</v>
      </c>
      <c r="B62" s="69">
        <f>B9+B11+B22+B27</f>
        <v>0</v>
      </c>
      <c r="C62" s="69">
        <f aca="true" t="shared" si="125" ref="C62:BN62">C9+C11+C22+C27</f>
        <v>0</v>
      </c>
      <c r="D62" s="69">
        <f>(D9+D11+D22+D27)/4</f>
        <v>0</v>
      </c>
      <c r="E62" s="69">
        <f>(E9+E11+E22+E27)/4</f>
        <v>0</v>
      </c>
      <c r="F62" s="69">
        <f>(F9+F11+F22+F27)/4</f>
        <v>0</v>
      </c>
      <c r="G62" s="26">
        <f t="shared" si="125"/>
        <v>0</v>
      </c>
      <c r="H62" s="26">
        <f t="shared" si="125"/>
        <v>0</v>
      </c>
      <c r="I62" s="26">
        <f t="shared" si="125"/>
        <v>0</v>
      </c>
      <c r="J62" s="26">
        <f t="shared" si="125"/>
        <v>0</v>
      </c>
      <c r="K62" s="26">
        <f t="shared" si="125"/>
        <v>0</v>
      </c>
      <c r="L62" s="26">
        <f t="shared" si="125"/>
        <v>0</v>
      </c>
      <c r="M62" s="26">
        <f t="shared" si="125"/>
        <v>0</v>
      </c>
      <c r="N62" s="26">
        <f t="shared" si="125"/>
        <v>0</v>
      </c>
      <c r="O62" s="26">
        <f t="shared" si="125"/>
        <v>0</v>
      </c>
      <c r="P62" s="26">
        <f t="shared" si="125"/>
        <v>0</v>
      </c>
      <c r="Q62" s="26">
        <f t="shared" si="125"/>
        <v>0</v>
      </c>
      <c r="R62" s="26">
        <f t="shared" si="125"/>
        <v>0</v>
      </c>
      <c r="S62" s="26">
        <f t="shared" si="125"/>
        <v>0</v>
      </c>
      <c r="T62" s="26">
        <f t="shared" si="125"/>
        <v>0</v>
      </c>
      <c r="U62" s="26">
        <f t="shared" si="125"/>
        <v>0</v>
      </c>
      <c r="V62" s="26">
        <f t="shared" si="125"/>
        <v>0</v>
      </c>
      <c r="W62" s="26">
        <f t="shared" si="125"/>
        <v>0</v>
      </c>
      <c r="X62" s="26">
        <f t="shared" si="125"/>
        <v>0</v>
      </c>
      <c r="Y62" s="26">
        <f t="shared" si="125"/>
        <v>0</v>
      </c>
      <c r="Z62" s="26">
        <f t="shared" si="125"/>
        <v>0</v>
      </c>
      <c r="AA62" s="26">
        <f t="shared" si="125"/>
        <v>0</v>
      </c>
      <c r="AB62" s="26">
        <f t="shared" si="125"/>
        <v>0</v>
      </c>
      <c r="AC62" s="26">
        <f t="shared" si="125"/>
        <v>0</v>
      </c>
      <c r="AD62" s="26">
        <f t="shared" si="125"/>
        <v>0</v>
      </c>
      <c r="AE62" s="26">
        <f t="shared" si="125"/>
        <v>0</v>
      </c>
      <c r="AF62" s="26">
        <f t="shared" si="125"/>
        <v>0</v>
      </c>
      <c r="AG62" s="26">
        <f t="shared" si="125"/>
        <v>0</v>
      </c>
      <c r="AH62" s="26">
        <f t="shared" si="125"/>
        <v>0</v>
      </c>
      <c r="AI62" s="26">
        <f t="shared" si="125"/>
        <v>0</v>
      </c>
      <c r="AJ62" s="26">
        <f t="shared" si="125"/>
        <v>0</v>
      </c>
      <c r="AK62" s="26">
        <f t="shared" si="125"/>
        <v>0</v>
      </c>
      <c r="AL62" s="26">
        <f t="shared" si="125"/>
        <v>0</v>
      </c>
      <c r="AM62" s="26">
        <f t="shared" si="125"/>
        <v>0</v>
      </c>
      <c r="AN62" s="26">
        <f t="shared" si="125"/>
        <v>0</v>
      </c>
      <c r="AO62" s="26">
        <f t="shared" si="125"/>
        <v>0</v>
      </c>
      <c r="AP62" s="26">
        <f t="shared" si="125"/>
        <v>0</v>
      </c>
      <c r="AQ62" s="26">
        <f t="shared" si="125"/>
        <v>0</v>
      </c>
      <c r="AR62" s="26">
        <f t="shared" si="125"/>
        <v>0</v>
      </c>
      <c r="AS62" s="26">
        <f t="shared" si="125"/>
        <v>0</v>
      </c>
      <c r="AT62" s="26">
        <f t="shared" si="125"/>
        <v>0</v>
      </c>
      <c r="AU62" s="26">
        <f t="shared" si="125"/>
        <v>0</v>
      </c>
      <c r="AV62" s="26">
        <f t="shared" si="125"/>
        <v>0</v>
      </c>
      <c r="AW62" s="26">
        <f t="shared" si="125"/>
        <v>0</v>
      </c>
      <c r="AX62" s="26">
        <f t="shared" si="125"/>
        <v>0</v>
      </c>
      <c r="AY62" s="26">
        <f t="shared" si="125"/>
        <v>0</v>
      </c>
      <c r="AZ62" s="26">
        <f t="shared" si="125"/>
        <v>0</v>
      </c>
      <c r="BA62" s="26">
        <f t="shared" si="125"/>
        <v>0</v>
      </c>
      <c r="BB62" s="26">
        <f t="shared" si="125"/>
        <v>0</v>
      </c>
      <c r="BC62" s="26">
        <f t="shared" si="125"/>
        <v>0</v>
      </c>
      <c r="BD62" s="26">
        <f t="shared" si="125"/>
        <v>0</v>
      </c>
      <c r="BE62" s="26">
        <f t="shared" si="125"/>
        <v>0</v>
      </c>
      <c r="BF62" s="26">
        <f t="shared" si="125"/>
        <v>0</v>
      </c>
      <c r="BG62" s="26">
        <f t="shared" si="125"/>
        <v>0</v>
      </c>
      <c r="BH62" s="26">
        <f t="shared" si="125"/>
        <v>0</v>
      </c>
      <c r="BI62" s="26">
        <f t="shared" si="125"/>
        <v>0</v>
      </c>
      <c r="BJ62" s="26">
        <f t="shared" si="125"/>
        <v>0</v>
      </c>
      <c r="BK62" s="26">
        <f t="shared" si="125"/>
        <v>0</v>
      </c>
      <c r="BL62" s="26">
        <f t="shared" si="125"/>
        <v>0</v>
      </c>
      <c r="BM62" s="26">
        <f t="shared" si="125"/>
        <v>0</v>
      </c>
      <c r="BN62" s="26">
        <f t="shared" si="125"/>
        <v>0</v>
      </c>
      <c r="BO62" s="26">
        <f aca="true" t="shared" si="126" ref="BO62:CI62">BO9+BO11+BO22+BO27</f>
        <v>0</v>
      </c>
      <c r="BP62" s="26">
        <f t="shared" si="126"/>
        <v>0</v>
      </c>
      <c r="BQ62" s="26">
        <f t="shared" si="126"/>
        <v>0</v>
      </c>
      <c r="BR62" s="26">
        <f t="shared" si="126"/>
        <v>0</v>
      </c>
      <c r="BS62" s="26">
        <f t="shared" si="126"/>
        <v>0</v>
      </c>
      <c r="BT62" s="26">
        <f t="shared" si="126"/>
        <v>0</v>
      </c>
      <c r="BU62" s="26">
        <f t="shared" si="126"/>
        <v>0</v>
      </c>
      <c r="BV62" s="26">
        <f t="shared" si="126"/>
        <v>0</v>
      </c>
      <c r="BW62" s="26">
        <f t="shared" si="126"/>
        <v>0</v>
      </c>
      <c r="BX62" s="26">
        <f t="shared" si="126"/>
        <v>0</v>
      </c>
      <c r="BY62" s="26">
        <f t="shared" si="126"/>
        <v>0</v>
      </c>
      <c r="BZ62" s="26">
        <f t="shared" si="126"/>
        <v>0</v>
      </c>
      <c r="CA62" s="26">
        <f t="shared" si="126"/>
        <v>0</v>
      </c>
      <c r="CB62" s="26">
        <f t="shared" si="126"/>
        <v>0</v>
      </c>
      <c r="CC62" s="26">
        <f t="shared" si="126"/>
        <v>0</v>
      </c>
      <c r="CD62" s="26">
        <f t="shared" si="126"/>
        <v>0</v>
      </c>
      <c r="CE62" s="26">
        <f t="shared" si="126"/>
        <v>0</v>
      </c>
      <c r="CF62" s="26">
        <f t="shared" si="126"/>
        <v>0</v>
      </c>
      <c r="CG62" s="26">
        <f t="shared" si="126"/>
        <v>0</v>
      </c>
      <c r="CH62" s="26">
        <f t="shared" si="126"/>
        <v>0</v>
      </c>
      <c r="CI62" s="26">
        <f t="shared" si="126"/>
        <v>0</v>
      </c>
      <c r="CJ62" s="157" t="e">
        <f t="shared" si="95"/>
        <v>#DIV/0!</v>
      </c>
      <c r="CK62" s="157" t="e">
        <f t="shared" si="96"/>
        <v>#DIV/0!</v>
      </c>
      <c r="CL62" s="157" t="e">
        <f t="shared" si="97"/>
        <v>#DIV/0!</v>
      </c>
      <c r="CM62" s="157" t="e">
        <f t="shared" si="98"/>
        <v>#DIV/0!</v>
      </c>
      <c r="CN62" s="157" t="e">
        <f t="shared" si="99"/>
        <v>#DIV/0!</v>
      </c>
      <c r="CO62" s="157" t="e">
        <f t="shared" si="100"/>
        <v>#DIV/0!</v>
      </c>
      <c r="CP62" s="157" t="e">
        <f t="shared" si="101"/>
        <v>#DIV/0!</v>
      </c>
      <c r="CQ62" s="157" t="e">
        <f t="shared" si="102"/>
        <v>#DIV/0!</v>
      </c>
      <c r="CR62" s="26" t="e">
        <f t="shared" si="103"/>
        <v>#DIV/0!</v>
      </c>
      <c r="CS62" s="26">
        <f t="shared" si="104"/>
        <v>0</v>
      </c>
      <c r="CT62" s="26">
        <f t="shared" si="105"/>
        <v>0</v>
      </c>
      <c r="CU62" s="26">
        <f t="shared" si="106"/>
        <v>0</v>
      </c>
      <c r="CV62" s="26">
        <f t="shared" si="107"/>
        <v>0</v>
      </c>
      <c r="CW62" s="26">
        <f t="shared" si="108"/>
        <v>0</v>
      </c>
      <c r="CX62" s="26">
        <f t="shared" si="109"/>
        <v>0</v>
      </c>
      <c r="CY62" s="26">
        <f t="shared" si="110"/>
        <v>0</v>
      </c>
      <c r="CZ62" s="26">
        <f t="shared" si="111"/>
        <v>0</v>
      </c>
      <c r="DA62" s="26">
        <f t="shared" si="112"/>
        <v>0</v>
      </c>
      <c r="DB62" s="26">
        <f t="shared" si="113"/>
        <v>0</v>
      </c>
      <c r="DC62" s="26">
        <f t="shared" si="114"/>
        <v>0</v>
      </c>
      <c r="DD62" s="26">
        <f t="shared" si="115"/>
        <v>0</v>
      </c>
      <c r="DE62" s="26">
        <f t="shared" si="116"/>
        <v>0</v>
      </c>
      <c r="DF62" s="26" t="e">
        <f t="shared" si="117"/>
        <v>#DIV/0!</v>
      </c>
      <c r="DG62" s="26" t="e">
        <f t="shared" si="118"/>
        <v>#DIV/0!</v>
      </c>
      <c r="DH62" s="26" t="e">
        <f t="shared" si="119"/>
        <v>#DIV/0!</v>
      </c>
      <c r="DI62" s="26" t="e">
        <f t="shared" si="120"/>
        <v>#DIV/0!</v>
      </c>
      <c r="DJ62" s="26" t="e">
        <f t="shared" si="121"/>
        <v>#DIV/0!</v>
      </c>
      <c r="DK62" s="26">
        <f t="shared" si="122"/>
        <v>0</v>
      </c>
    </row>
    <row r="63" spans="1:115" ht="12.75">
      <c r="A63" s="3" t="s">
        <v>233</v>
      </c>
      <c r="B63" s="69">
        <f>B7+B8+B17</f>
        <v>0</v>
      </c>
      <c r="C63" s="69">
        <f aca="true" t="shared" si="127" ref="C63:BN63">C7+C8+C17</f>
        <v>0</v>
      </c>
      <c r="D63" s="69">
        <f>(D7+D8+D17)/3</f>
        <v>0</v>
      </c>
      <c r="E63" s="69">
        <f>(E7+E8+E17)/3</f>
        <v>0</v>
      </c>
      <c r="F63" s="69">
        <f>(F7+F8+F17)/3</f>
        <v>0</v>
      </c>
      <c r="G63" s="26">
        <f t="shared" si="127"/>
        <v>0</v>
      </c>
      <c r="H63" s="26">
        <f t="shared" si="127"/>
        <v>0</v>
      </c>
      <c r="I63" s="26">
        <f t="shared" si="127"/>
        <v>0</v>
      </c>
      <c r="J63" s="26">
        <f t="shared" si="127"/>
        <v>0</v>
      </c>
      <c r="K63" s="26">
        <f t="shared" si="127"/>
        <v>0</v>
      </c>
      <c r="L63" s="26">
        <f t="shared" si="127"/>
        <v>0</v>
      </c>
      <c r="M63" s="26">
        <f t="shared" si="127"/>
        <v>0</v>
      </c>
      <c r="N63" s="26">
        <f t="shared" si="127"/>
        <v>0</v>
      </c>
      <c r="O63" s="26">
        <f t="shared" si="127"/>
        <v>0</v>
      </c>
      <c r="P63" s="26">
        <f t="shared" si="127"/>
        <v>0</v>
      </c>
      <c r="Q63" s="26">
        <f t="shared" si="127"/>
        <v>0</v>
      </c>
      <c r="R63" s="26">
        <f t="shared" si="127"/>
        <v>0</v>
      </c>
      <c r="S63" s="26">
        <f t="shared" si="127"/>
        <v>0</v>
      </c>
      <c r="T63" s="26">
        <f t="shared" si="127"/>
        <v>0</v>
      </c>
      <c r="U63" s="26">
        <f t="shared" si="127"/>
        <v>0</v>
      </c>
      <c r="V63" s="26">
        <f t="shared" si="127"/>
        <v>0</v>
      </c>
      <c r="W63" s="26">
        <f t="shared" si="127"/>
        <v>0</v>
      </c>
      <c r="X63" s="26">
        <f t="shared" si="127"/>
        <v>0</v>
      </c>
      <c r="Y63" s="26">
        <f t="shared" si="127"/>
        <v>0</v>
      </c>
      <c r="Z63" s="26">
        <f t="shared" si="127"/>
        <v>0</v>
      </c>
      <c r="AA63" s="26">
        <f t="shared" si="127"/>
        <v>0</v>
      </c>
      <c r="AB63" s="26">
        <f t="shared" si="127"/>
        <v>0</v>
      </c>
      <c r="AC63" s="26">
        <f t="shared" si="127"/>
        <v>0</v>
      </c>
      <c r="AD63" s="26">
        <f t="shared" si="127"/>
        <v>0</v>
      </c>
      <c r="AE63" s="26">
        <f t="shared" si="127"/>
        <v>0</v>
      </c>
      <c r="AF63" s="26">
        <f t="shared" si="127"/>
        <v>0</v>
      </c>
      <c r="AG63" s="26">
        <f t="shared" si="127"/>
        <v>0</v>
      </c>
      <c r="AH63" s="26">
        <f t="shared" si="127"/>
        <v>0</v>
      </c>
      <c r="AI63" s="26">
        <f t="shared" si="127"/>
        <v>0</v>
      </c>
      <c r="AJ63" s="26">
        <f t="shared" si="127"/>
        <v>0</v>
      </c>
      <c r="AK63" s="26">
        <f t="shared" si="127"/>
        <v>0</v>
      </c>
      <c r="AL63" s="26">
        <f t="shared" si="127"/>
        <v>0</v>
      </c>
      <c r="AM63" s="26">
        <f t="shared" si="127"/>
        <v>0</v>
      </c>
      <c r="AN63" s="26">
        <f t="shared" si="127"/>
        <v>0</v>
      </c>
      <c r="AO63" s="26">
        <f t="shared" si="127"/>
        <v>0</v>
      </c>
      <c r="AP63" s="26">
        <f t="shared" si="127"/>
        <v>0</v>
      </c>
      <c r="AQ63" s="26">
        <f t="shared" si="127"/>
        <v>0</v>
      </c>
      <c r="AR63" s="26">
        <f t="shared" si="127"/>
        <v>0</v>
      </c>
      <c r="AS63" s="26">
        <f t="shared" si="127"/>
        <v>0</v>
      </c>
      <c r="AT63" s="26">
        <f t="shared" si="127"/>
        <v>0</v>
      </c>
      <c r="AU63" s="26">
        <f t="shared" si="127"/>
        <v>0</v>
      </c>
      <c r="AV63" s="26">
        <f t="shared" si="127"/>
        <v>0</v>
      </c>
      <c r="AW63" s="26">
        <f t="shared" si="127"/>
        <v>0</v>
      </c>
      <c r="AX63" s="26">
        <f t="shared" si="127"/>
        <v>0</v>
      </c>
      <c r="AY63" s="26">
        <f t="shared" si="127"/>
        <v>0</v>
      </c>
      <c r="AZ63" s="26">
        <f t="shared" si="127"/>
        <v>0</v>
      </c>
      <c r="BA63" s="26">
        <f t="shared" si="127"/>
        <v>0</v>
      </c>
      <c r="BB63" s="26">
        <f t="shared" si="127"/>
        <v>0</v>
      </c>
      <c r="BC63" s="26">
        <f t="shared" si="127"/>
        <v>0</v>
      </c>
      <c r="BD63" s="26">
        <f t="shared" si="127"/>
        <v>0</v>
      </c>
      <c r="BE63" s="26">
        <f t="shared" si="127"/>
        <v>0</v>
      </c>
      <c r="BF63" s="26">
        <f t="shared" si="127"/>
        <v>0</v>
      </c>
      <c r="BG63" s="26">
        <f t="shared" si="127"/>
        <v>0</v>
      </c>
      <c r="BH63" s="26">
        <f t="shared" si="127"/>
        <v>0</v>
      </c>
      <c r="BI63" s="26">
        <f t="shared" si="127"/>
        <v>0</v>
      </c>
      <c r="BJ63" s="26">
        <f t="shared" si="127"/>
        <v>0</v>
      </c>
      <c r="BK63" s="26">
        <f t="shared" si="127"/>
        <v>0</v>
      </c>
      <c r="BL63" s="26">
        <f t="shared" si="127"/>
        <v>0</v>
      </c>
      <c r="BM63" s="26">
        <f t="shared" si="127"/>
        <v>0</v>
      </c>
      <c r="BN63" s="26">
        <f t="shared" si="127"/>
        <v>0</v>
      </c>
      <c r="BO63" s="26">
        <f aca="true" t="shared" si="128" ref="BO63:CI63">BO7+BO8+BO17</f>
        <v>0</v>
      </c>
      <c r="BP63" s="26">
        <f t="shared" si="128"/>
        <v>0</v>
      </c>
      <c r="BQ63" s="26">
        <f t="shared" si="128"/>
        <v>0</v>
      </c>
      <c r="BR63" s="26">
        <f t="shared" si="128"/>
        <v>0</v>
      </c>
      <c r="BS63" s="26">
        <f t="shared" si="128"/>
        <v>0</v>
      </c>
      <c r="BT63" s="26">
        <f t="shared" si="128"/>
        <v>0</v>
      </c>
      <c r="BU63" s="26">
        <f t="shared" si="128"/>
        <v>0</v>
      </c>
      <c r="BV63" s="26">
        <f t="shared" si="128"/>
        <v>0</v>
      </c>
      <c r="BW63" s="26">
        <f t="shared" si="128"/>
        <v>0</v>
      </c>
      <c r="BX63" s="26">
        <f t="shared" si="128"/>
        <v>0</v>
      </c>
      <c r="BY63" s="26">
        <f t="shared" si="128"/>
        <v>0</v>
      </c>
      <c r="BZ63" s="26">
        <f t="shared" si="128"/>
        <v>0</v>
      </c>
      <c r="CA63" s="26">
        <f t="shared" si="128"/>
        <v>0</v>
      </c>
      <c r="CB63" s="26">
        <f t="shared" si="128"/>
        <v>0</v>
      </c>
      <c r="CC63" s="26">
        <f t="shared" si="128"/>
        <v>0</v>
      </c>
      <c r="CD63" s="26">
        <f t="shared" si="128"/>
        <v>0</v>
      </c>
      <c r="CE63" s="26">
        <f t="shared" si="128"/>
        <v>0</v>
      </c>
      <c r="CF63" s="26">
        <f t="shared" si="128"/>
        <v>0</v>
      </c>
      <c r="CG63" s="26">
        <f t="shared" si="128"/>
        <v>0</v>
      </c>
      <c r="CH63" s="26">
        <f t="shared" si="128"/>
        <v>0</v>
      </c>
      <c r="CI63" s="26">
        <f t="shared" si="128"/>
        <v>0</v>
      </c>
      <c r="CJ63" s="157" t="e">
        <f t="shared" si="95"/>
        <v>#DIV/0!</v>
      </c>
      <c r="CK63" s="157" t="e">
        <f t="shared" si="96"/>
        <v>#DIV/0!</v>
      </c>
      <c r="CL63" s="157" t="e">
        <f t="shared" si="97"/>
        <v>#DIV/0!</v>
      </c>
      <c r="CM63" s="157" t="e">
        <f t="shared" si="98"/>
        <v>#DIV/0!</v>
      </c>
      <c r="CN63" s="157" t="e">
        <f t="shared" si="99"/>
        <v>#DIV/0!</v>
      </c>
      <c r="CO63" s="157" t="e">
        <f t="shared" si="100"/>
        <v>#DIV/0!</v>
      </c>
      <c r="CP63" s="157" t="e">
        <f t="shared" si="101"/>
        <v>#DIV/0!</v>
      </c>
      <c r="CQ63" s="157" t="e">
        <f t="shared" si="102"/>
        <v>#DIV/0!</v>
      </c>
      <c r="CR63" s="26" t="e">
        <f t="shared" si="103"/>
        <v>#DIV/0!</v>
      </c>
      <c r="CS63" s="26">
        <f t="shared" si="104"/>
        <v>0</v>
      </c>
      <c r="CT63" s="26">
        <f t="shared" si="105"/>
        <v>0</v>
      </c>
      <c r="CU63" s="26">
        <f t="shared" si="106"/>
        <v>0</v>
      </c>
      <c r="CV63" s="26">
        <f t="shared" si="107"/>
        <v>0</v>
      </c>
      <c r="CW63" s="26">
        <f t="shared" si="108"/>
        <v>0</v>
      </c>
      <c r="CX63" s="26">
        <f t="shared" si="109"/>
        <v>0</v>
      </c>
      <c r="CY63" s="26">
        <f t="shared" si="110"/>
        <v>0</v>
      </c>
      <c r="CZ63" s="26">
        <f t="shared" si="111"/>
        <v>0</v>
      </c>
      <c r="DA63" s="26">
        <f t="shared" si="112"/>
        <v>0</v>
      </c>
      <c r="DB63" s="26">
        <f t="shared" si="113"/>
        <v>0</v>
      </c>
      <c r="DC63" s="26">
        <f t="shared" si="114"/>
        <v>0</v>
      </c>
      <c r="DD63" s="26">
        <f t="shared" si="115"/>
        <v>0</v>
      </c>
      <c r="DE63" s="26">
        <f t="shared" si="116"/>
        <v>0</v>
      </c>
      <c r="DF63" s="26" t="e">
        <f t="shared" si="117"/>
        <v>#DIV/0!</v>
      </c>
      <c r="DG63" s="26" t="e">
        <f t="shared" si="118"/>
        <v>#DIV/0!</v>
      </c>
      <c r="DH63" s="26" t="e">
        <f t="shared" si="119"/>
        <v>#DIV/0!</v>
      </c>
      <c r="DI63" s="26" t="e">
        <f t="shared" si="120"/>
        <v>#DIV/0!</v>
      </c>
      <c r="DJ63" s="26" t="e">
        <f t="shared" si="121"/>
        <v>#DIV/0!</v>
      </c>
      <c r="DK63" s="26">
        <f t="shared" si="122"/>
        <v>0</v>
      </c>
    </row>
    <row r="64" spans="1:115" ht="12.75">
      <c r="A64" s="3" t="s">
        <v>234</v>
      </c>
      <c r="B64" s="69">
        <f>B3+B5+B6+B12+B13+B14+B15+B16+B18+B23+B28+B29+B30+B31</f>
        <v>0</v>
      </c>
      <c r="C64" s="69">
        <f>C3+C5+C6+C12+C13+C14+C15+C16+C18+C23+C28+C29+C30+C31</f>
        <v>0</v>
      </c>
      <c r="D64" s="69">
        <f>(D3+D5+D6+D12+D13+D14+D15+D16+D18+D23+D28+D29+D30+D31)/14</f>
        <v>0</v>
      </c>
      <c r="E64" s="69">
        <f>(E3+E5+E6+E12+E13+E14+E15+E16+E18+E23+E28+E29+E30+E31)/14</f>
        <v>0</v>
      </c>
      <c r="F64" s="69">
        <f>(F3+F5+F6+F12+F13+F14+F15+F16+F18+F23+F28+F29+F30+F31)/14</f>
        <v>0</v>
      </c>
      <c r="G64" s="26">
        <f>G3+G5+G6+G12+G13+G14+G15+G16+G18+G23+G28+G29+G30+G31</f>
        <v>0</v>
      </c>
      <c r="H64" s="26">
        <f aca="true" t="shared" si="129" ref="H64:BS64">H3+H5+H6+H12+H13+H14+H15+H16+H18+H23+H28+H29+H30+H31</f>
        <v>0</v>
      </c>
      <c r="I64" s="26">
        <f t="shared" si="129"/>
        <v>0</v>
      </c>
      <c r="J64" s="26">
        <f t="shared" si="129"/>
        <v>0</v>
      </c>
      <c r="K64" s="26">
        <f t="shared" si="129"/>
        <v>0</v>
      </c>
      <c r="L64" s="26">
        <f t="shared" si="129"/>
        <v>0</v>
      </c>
      <c r="M64" s="26">
        <f t="shared" si="129"/>
        <v>0</v>
      </c>
      <c r="N64" s="26">
        <f t="shared" si="129"/>
        <v>0</v>
      </c>
      <c r="O64" s="26">
        <f t="shared" si="129"/>
        <v>0</v>
      </c>
      <c r="P64" s="26">
        <f t="shared" si="129"/>
        <v>0</v>
      </c>
      <c r="Q64" s="26">
        <f t="shared" si="129"/>
        <v>0</v>
      </c>
      <c r="R64" s="26">
        <f t="shared" si="129"/>
        <v>0</v>
      </c>
      <c r="S64" s="26">
        <f t="shared" si="129"/>
        <v>0</v>
      </c>
      <c r="T64" s="26">
        <f t="shared" si="129"/>
        <v>0</v>
      </c>
      <c r="U64" s="26">
        <f t="shared" si="129"/>
        <v>0</v>
      </c>
      <c r="V64" s="26">
        <f t="shared" si="129"/>
        <v>0</v>
      </c>
      <c r="W64" s="26">
        <f t="shared" si="129"/>
        <v>0</v>
      </c>
      <c r="X64" s="26">
        <f t="shared" si="129"/>
        <v>0</v>
      </c>
      <c r="Y64" s="26">
        <f t="shared" si="129"/>
        <v>0</v>
      </c>
      <c r="Z64" s="26">
        <f t="shared" si="129"/>
        <v>0</v>
      </c>
      <c r="AA64" s="26">
        <f t="shared" si="129"/>
        <v>0</v>
      </c>
      <c r="AB64" s="26">
        <f t="shared" si="129"/>
        <v>0</v>
      </c>
      <c r="AC64" s="26">
        <f t="shared" si="129"/>
        <v>0</v>
      </c>
      <c r="AD64" s="26">
        <f t="shared" si="129"/>
        <v>0</v>
      </c>
      <c r="AE64" s="26">
        <f t="shared" si="129"/>
        <v>0</v>
      </c>
      <c r="AF64" s="26">
        <f t="shared" si="129"/>
        <v>0</v>
      </c>
      <c r="AG64" s="26">
        <f t="shared" si="129"/>
        <v>0</v>
      </c>
      <c r="AH64" s="26">
        <f t="shared" si="129"/>
        <v>0</v>
      </c>
      <c r="AI64" s="26">
        <f t="shared" si="129"/>
        <v>0</v>
      </c>
      <c r="AJ64" s="26">
        <f t="shared" si="129"/>
        <v>0</v>
      </c>
      <c r="AK64" s="26">
        <f t="shared" si="129"/>
        <v>0</v>
      </c>
      <c r="AL64" s="26">
        <f t="shared" si="129"/>
        <v>0</v>
      </c>
      <c r="AM64" s="26">
        <f t="shared" si="129"/>
        <v>0</v>
      </c>
      <c r="AN64" s="26">
        <f t="shared" si="129"/>
        <v>0</v>
      </c>
      <c r="AO64" s="26">
        <f t="shared" si="129"/>
        <v>0</v>
      </c>
      <c r="AP64" s="26">
        <f t="shared" si="129"/>
        <v>0</v>
      </c>
      <c r="AQ64" s="26">
        <f t="shared" si="129"/>
        <v>0</v>
      </c>
      <c r="AR64" s="26">
        <f t="shared" si="129"/>
        <v>0</v>
      </c>
      <c r="AS64" s="26">
        <f t="shared" si="129"/>
        <v>0</v>
      </c>
      <c r="AT64" s="26">
        <f t="shared" si="129"/>
        <v>0</v>
      </c>
      <c r="AU64" s="26">
        <f t="shared" si="129"/>
        <v>0</v>
      </c>
      <c r="AV64" s="26">
        <f t="shared" si="129"/>
        <v>0</v>
      </c>
      <c r="AW64" s="26">
        <f t="shared" si="129"/>
        <v>0</v>
      </c>
      <c r="AX64" s="26">
        <f t="shared" si="129"/>
        <v>0</v>
      </c>
      <c r="AY64" s="26">
        <f t="shared" si="129"/>
        <v>0</v>
      </c>
      <c r="AZ64" s="26">
        <f t="shared" si="129"/>
        <v>0</v>
      </c>
      <c r="BA64" s="26">
        <f t="shared" si="129"/>
        <v>0</v>
      </c>
      <c r="BB64" s="26">
        <f t="shared" si="129"/>
        <v>0</v>
      </c>
      <c r="BC64" s="26">
        <f t="shared" si="129"/>
        <v>0</v>
      </c>
      <c r="BD64" s="26">
        <f t="shared" si="129"/>
        <v>0</v>
      </c>
      <c r="BE64" s="26">
        <f t="shared" si="129"/>
        <v>0</v>
      </c>
      <c r="BF64" s="26">
        <f t="shared" si="129"/>
        <v>0</v>
      </c>
      <c r="BG64" s="26">
        <f t="shared" si="129"/>
        <v>0</v>
      </c>
      <c r="BH64" s="26">
        <f t="shared" si="129"/>
        <v>0</v>
      </c>
      <c r="BI64" s="26">
        <f t="shared" si="129"/>
        <v>0</v>
      </c>
      <c r="BJ64" s="26">
        <f t="shared" si="129"/>
        <v>0</v>
      </c>
      <c r="BK64" s="26">
        <f t="shared" si="129"/>
        <v>0</v>
      </c>
      <c r="BL64" s="26">
        <f t="shared" si="129"/>
        <v>0</v>
      </c>
      <c r="BM64" s="26">
        <f t="shared" si="129"/>
        <v>0</v>
      </c>
      <c r="BN64" s="26">
        <f t="shared" si="129"/>
        <v>0</v>
      </c>
      <c r="BO64" s="26">
        <f t="shared" si="129"/>
        <v>0</v>
      </c>
      <c r="BP64" s="26">
        <f t="shared" si="129"/>
        <v>0</v>
      </c>
      <c r="BQ64" s="26">
        <f t="shared" si="129"/>
        <v>0</v>
      </c>
      <c r="BR64" s="26">
        <f t="shared" si="129"/>
        <v>0</v>
      </c>
      <c r="BS64" s="26">
        <f t="shared" si="129"/>
        <v>0</v>
      </c>
      <c r="BT64" s="26">
        <f aca="true" t="shared" si="130" ref="BT64:CI64">BT3+BT5+BT6+BT12+BT13+BT14+BT15+BT16+BT18+BT23+BT28+BT29+BT30+BT31</f>
        <v>0</v>
      </c>
      <c r="BU64" s="26">
        <f t="shared" si="130"/>
        <v>0</v>
      </c>
      <c r="BV64" s="26">
        <f t="shared" si="130"/>
        <v>0</v>
      </c>
      <c r="BW64" s="26">
        <f t="shared" si="130"/>
        <v>0</v>
      </c>
      <c r="BX64" s="26">
        <f t="shared" si="130"/>
        <v>0</v>
      </c>
      <c r="BY64" s="26">
        <f t="shared" si="130"/>
        <v>0</v>
      </c>
      <c r="BZ64" s="26">
        <f t="shared" si="130"/>
        <v>0</v>
      </c>
      <c r="CA64" s="26">
        <f t="shared" si="130"/>
        <v>0</v>
      </c>
      <c r="CB64" s="26">
        <f t="shared" si="130"/>
        <v>0</v>
      </c>
      <c r="CC64" s="26">
        <f t="shared" si="130"/>
        <v>0</v>
      </c>
      <c r="CD64" s="26">
        <f t="shared" si="130"/>
        <v>0</v>
      </c>
      <c r="CE64" s="26">
        <f t="shared" si="130"/>
        <v>0</v>
      </c>
      <c r="CF64" s="26">
        <f t="shared" si="130"/>
        <v>0</v>
      </c>
      <c r="CG64" s="26">
        <f t="shared" si="130"/>
        <v>0</v>
      </c>
      <c r="CH64" s="26">
        <f t="shared" si="130"/>
        <v>0</v>
      </c>
      <c r="CI64" s="26">
        <f t="shared" si="130"/>
        <v>0</v>
      </c>
      <c r="CJ64" s="157" t="e">
        <f t="shared" si="95"/>
        <v>#DIV/0!</v>
      </c>
      <c r="CK64" s="157" t="e">
        <f t="shared" si="96"/>
        <v>#DIV/0!</v>
      </c>
      <c r="CL64" s="157" t="e">
        <f t="shared" si="97"/>
        <v>#DIV/0!</v>
      </c>
      <c r="CM64" s="157" t="e">
        <f t="shared" si="98"/>
        <v>#DIV/0!</v>
      </c>
      <c r="CN64" s="157" t="e">
        <f t="shared" si="99"/>
        <v>#DIV/0!</v>
      </c>
      <c r="CO64" s="157" t="e">
        <f t="shared" si="100"/>
        <v>#DIV/0!</v>
      </c>
      <c r="CP64" s="157" t="e">
        <f t="shared" si="101"/>
        <v>#DIV/0!</v>
      </c>
      <c r="CQ64" s="157" t="e">
        <f t="shared" si="102"/>
        <v>#DIV/0!</v>
      </c>
      <c r="CR64" s="26" t="e">
        <f t="shared" si="103"/>
        <v>#DIV/0!</v>
      </c>
      <c r="CS64" s="26">
        <f t="shared" si="104"/>
        <v>0</v>
      </c>
      <c r="CT64" s="26">
        <f t="shared" si="105"/>
        <v>0</v>
      </c>
      <c r="CU64" s="26">
        <f t="shared" si="106"/>
        <v>0</v>
      </c>
      <c r="CV64" s="26">
        <f t="shared" si="107"/>
        <v>0</v>
      </c>
      <c r="CW64" s="26">
        <f t="shared" si="108"/>
        <v>0</v>
      </c>
      <c r="CX64" s="26">
        <f t="shared" si="109"/>
        <v>0</v>
      </c>
      <c r="CY64" s="26">
        <f t="shared" si="110"/>
        <v>0</v>
      </c>
      <c r="CZ64" s="26">
        <f t="shared" si="111"/>
        <v>0</v>
      </c>
      <c r="DA64" s="26">
        <f t="shared" si="112"/>
        <v>0</v>
      </c>
      <c r="DB64" s="26">
        <f t="shared" si="113"/>
        <v>0</v>
      </c>
      <c r="DC64" s="26">
        <f t="shared" si="114"/>
        <v>0</v>
      </c>
      <c r="DD64" s="26">
        <f t="shared" si="115"/>
        <v>0</v>
      </c>
      <c r="DE64" s="26">
        <f t="shared" si="116"/>
        <v>0</v>
      </c>
      <c r="DF64" s="26" t="e">
        <f t="shared" si="117"/>
        <v>#DIV/0!</v>
      </c>
      <c r="DG64" s="26" t="e">
        <f t="shared" si="118"/>
        <v>#DIV/0!</v>
      </c>
      <c r="DH64" s="26" t="e">
        <f t="shared" si="119"/>
        <v>#DIV/0!</v>
      </c>
      <c r="DI64" s="26" t="e">
        <f t="shared" si="120"/>
        <v>#DIV/0!</v>
      </c>
      <c r="DJ64" s="26" t="e">
        <f t="shared" si="121"/>
        <v>#DIV/0!</v>
      </c>
      <c r="DK64" s="26">
        <f t="shared" si="122"/>
        <v>0</v>
      </c>
    </row>
    <row r="65" spans="1:115" ht="12.75">
      <c r="A65" s="3" t="s">
        <v>226</v>
      </c>
      <c r="B65" s="69">
        <f>SUM(B60:B64)</f>
        <v>0</v>
      </c>
      <c r="C65" s="69">
        <f aca="true" t="shared" si="131" ref="C65:BN65">SUM(C60:C64)</f>
        <v>0</v>
      </c>
      <c r="D65" s="69">
        <f>MEDIAN(D60:D64)</f>
        <v>0</v>
      </c>
      <c r="E65" s="69">
        <f>MEDIAN(E60:E64)</f>
        <v>0</v>
      </c>
      <c r="F65" s="69">
        <f>MEDIAN(F60:F64)</f>
        <v>0</v>
      </c>
      <c r="G65" s="26">
        <f t="shared" si="131"/>
        <v>0</v>
      </c>
      <c r="H65" s="26">
        <f t="shared" si="131"/>
        <v>0</v>
      </c>
      <c r="I65" s="26">
        <f t="shared" si="131"/>
        <v>0</v>
      </c>
      <c r="J65" s="26">
        <f t="shared" si="131"/>
        <v>0</v>
      </c>
      <c r="K65" s="26">
        <f t="shared" si="131"/>
        <v>0</v>
      </c>
      <c r="L65" s="26">
        <f t="shared" si="131"/>
        <v>0</v>
      </c>
      <c r="M65" s="26">
        <f t="shared" si="131"/>
        <v>0</v>
      </c>
      <c r="N65" s="26">
        <f t="shared" si="131"/>
        <v>0</v>
      </c>
      <c r="O65" s="26">
        <f t="shared" si="131"/>
        <v>0</v>
      </c>
      <c r="P65" s="26">
        <f t="shared" si="131"/>
        <v>0</v>
      </c>
      <c r="Q65" s="26">
        <f t="shared" si="131"/>
        <v>0</v>
      </c>
      <c r="R65" s="26">
        <f t="shared" si="131"/>
        <v>0</v>
      </c>
      <c r="S65" s="26">
        <f t="shared" si="131"/>
        <v>0</v>
      </c>
      <c r="T65" s="26">
        <f t="shared" si="131"/>
        <v>0</v>
      </c>
      <c r="U65" s="26">
        <f t="shared" si="131"/>
        <v>0</v>
      </c>
      <c r="V65" s="26">
        <f t="shared" si="131"/>
        <v>0</v>
      </c>
      <c r="W65" s="26">
        <f t="shared" si="131"/>
        <v>0</v>
      </c>
      <c r="X65" s="26">
        <f t="shared" si="131"/>
        <v>0</v>
      </c>
      <c r="Y65" s="26">
        <f t="shared" si="131"/>
        <v>0</v>
      </c>
      <c r="Z65" s="26">
        <f t="shared" si="131"/>
        <v>0</v>
      </c>
      <c r="AA65" s="26">
        <f t="shared" si="131"/>
        <v>0</v>
      </c>
      <c r="AB65" s="26">
        <f t="shared" si="131"/>
        <v>0</v>
      </c>
      <c r="AC65" s="26">
        <f t="shared" si="131"/>
        <v>0</v>
      </c>
      <c r="AD65" s="26">
        <f t="shared" si="131"/>
        <v>0</v>
      </c>
      <c r="AE65" s="26">
        <f t="shared" si="131"/>
        <v>0</v>
      </c>
      <c r="AF65" s="26">
        <f t="shared" si="131"/>
        <v>0</v>
      </c>
      <c r="AG65" s="26">
        <f t="shared" si="131"/>
        <v>0</v>
      </c>
      <c r="AH65" s="26">
        <f t="shared" si="131"/>
        <v>0</v>
      </c>
      <c r="AI65" s="26">
        <f t="shared" si="131"/>
        <v>0</v>
      </c>
      <c r="AJ65" s="26">
        <f t="shared" si="131"/>
        <v>0</v>
      </c>
      <c r="AK65" s="26">
        <f t="shared" si="131"/>
        <v>0</v>
      </c>
      <c r="AL65" s="26">
        <f t="shared" si="131"/>
        <v>0</v>
      </c>
      <c r="AM65" s="26">
        <f t="shared" si="131"/>
        <v>0</v>
      </c>
      <c r="AN65" s="26">
        <f t="shared" si="131"/>
        <v>0</v>
      </c>
      <c r="AO65" s="26">
        <f t="shared" si="131"/>
        <v>0</v>
      </c>
      <c r="AP65" s="26">
        <f t="shared" si="131"/>
        <v>0</v>
      </c>
      <c r="AQ65" s="26">
        <f t="shared" si="131"/>
        <v>0</v>
      </c>
      <c r="AR65" s="26">
        <f t="shared" si="131"/>
        <v>0</v>
      </c>
      <c r="AS65" s="26">
        <f t="shared" si="131"/>
        <v>0</v>
      </c>
      <c r="AT65" s="26">
        <f t="shared" si="131"/>
        <v>0</v>
      </c>
      <c r="AU65" s="26">
        <f t="shared" si="131"/>
        <v>0</v>
      </c>
      <c r="AV65" s="26">
        <f t="shared" si="131"/>
        <v>0</v>
      </c>
      <c r="AW65" s="26">
        <f t="shared" si="131"/>
        <v>0</v>
      </c>
      <c r="AX65" s="26">
        <f t="shared" si="131"/>
        <v>0</v>
      </c>
      <c r="AY65" s="26">
        <f t="shared" si="131"/>
        <v>0</v>
      </c>
      <c r="AZ65" s="26">
        <f t="shared" si="131"/>
        <v>0</v>
      </c>
      <c r="BA65" s="26">
        <f t="shared" si="131"/>
        <v>0</v>
      </c>
      <c r="BB65" s="26">
        <f t="shared" si="131"/>
        <v>0</v>
      </c>
      <c r="BC65" s="26">
        <f t="shared" si="131"/>
        <v>0</v>
      </c>
      <c r="BD65" s="26">
        <f t="shared" si="131"/>
        <v>0</v>
      </c>
      <c r="BE65" s="26">
        <f t="shared" si="131"/>
        <v>0</v>
      </c>
      <c r="BF65" s="26">
        <f t="shared" si="131"/>
        <v>0</v>
      </c>
      <c r="BG65" s="26">
        <f t="shared" si="131"/>
        <v>0</v>
      </c>
      <c r="BH65" s="26">
        <f t="shared" si="131"/>
        <v>0</v>
      </c>
      <c r="BI65" s="26">
        <f t="shared" si="131"/>
        <v>0</v>
      </c>
      <c r="BJ65" s="26">
        <f t="shared" si="131"/>
        <v>0</v>
      </c>
      <c r="BK65" s="26">
        <f t="shared" si="131"/>
        <v>0</v>
      </c>
      <c r="BL65" s="26">
        <f t="shared" si="131"/>
        <v>0</v>
      </c>
      <c r="BM65" s="26">
        <f t="shared" si="131"/>
        <v>0</v>
      </c>
      <c r="BN65" s="26">
        <f t="shared" si="131"/>
        <v>0</v>
      </c>
      <c r="BO65" s="26">
        <f aca="true" t="shared" si="132" ref="BO65:CI65">SUM(BO60:BO64)</f>
        <v>0</v>
      </c>
      <c r="BP65" s="26">
        <f t="shared" si="132"/>
        <v>0</v>
      </c>
      <c r="BQ65" s="26">
        <f t="shared" si="132"/>
        <v>0</v>
      </c>
      <c r="BR65" s="26">
        <f t="shared" si="132"/>
        <v>0</v>
      </c>
      <c r="BS65" s="26">
        <f t="shared" si="132"/>
        <v>0</v>
      </c>
      <c r="BT65" s="26">
        <f t="shared" si="132"/>
        <v>0</v>
      </c>
      <c r="BU65" s="26">
        <f t="shared" si="132"/>
        <v>0</v>
      </c>
      <c r="BV65" s="26">
        <f t="shared" si="132"/>
        <v>0</v>
      </c>
      <c r="BW65" s="26">
        <f t="shared" si="132"/>
        <v>0</v>
      </c>
      <c r="BX65" s="26">
        <f t="shared" si="132"/>
        <v>0</v>
      </c>
      <c r="BY65" s="26">
        <f t="shared" si="132"/>
        <v>0</v>
      </c>
      <c r="BZ65" s="26">
        <f t="shared" si="132"/>
        <v>0</v>
      </c>
      <c r="CA65" s="26">
        <f t="shared" si="132"/>
        <v>0</v>
      </c>
      <c r="CB65" s="26">
        <f t="shared" si="132"/>
        <v>0</v>
      </c>
      <c r="CC65" s="26">
        <f t="shared" si="132"/>
        <v>0</v>
      </c>
      <c r="CD65" s="26">
        <f t="shared" si="132"/>
        <v>0</v>
      </c>
      <c r="CE65" s="26">
        <f t="shared" si="132"/>
        <v>0</v>
      </c>
      <c r="CF65" s="26">
        <f t="shared" si="132"/>
        <v>0</v>
      </c>
      <c r="CG65" s="26">
        <f t="shared" si="132"/>
        <v>0</v>
      </c>
      <c r="CH65" s="26">
        <f t="shared" si="132"/>
        <v>0</v>
      </c>
      <c r="CI65" s="26">
        <f t="shared" si="132"/>
        <v>0</v>
      </c>
      <c r="CJ65" s="157" t="e">
        <f t="shared" si="95"/>
        <v>#DIV/0!</v>
      </c>
      <c r="CK65" s="157" t="e">
        <f t="shared" si="96"/>
        <v>#DIV/0!</v>
      </c>
      <c r="CL65" s="157" t="e">
        <f t="shared" si="97"/>
        <v>#DIV/0!</v>
      </c>
      <c r="CM65" s="157" t="e">
        <f t="shared" si="98"/>
        <v>#DIV/0!</v>
      </c>
      <c r="CN65" s="157" t="e">
        <f t="shared" si="99"/>
        <v>#DIV/0!</v>
      </c>
      <c r="CO65" s="157" t="e">
        <f t="shared" si="100"/>
        <v>#DIV/0!</v>
      </c>
      <c r="CP65" s="157" t="e">
        <f t="shared" si="101"/>
        <v>#DIV/0!</v>
      </c>
      <c r="CQ65" s="157" t="e">
        <f t="shared" si="102"/>
        <v>#DIV/0!</v>
      </c>
      <c r="CR65" s="26" t="e">
        <f t="shared" si="103"/>
        <v>#DIV/0!</v>
      </c>
      <c r="CS65" s="26">
        <f t="shared" si="104"/>
        <v>0</v>
      </c>
      <c r="CT65" s="26">
        <f t="shared" si="105"/>
        <v>0</v>
      </c>
      <c r="CU65" s="26">
        <f t="shared" si="106"/>
        <v>0</v>
      </c>
      <c r="CV65" s="26">
        <f t="shared" si="107"/>
        <v>0</v>
      </c>
      <c r="CW65" s="26">
        <f t="shared" si="108"/>
        <v>0</v>
      </c>
      <c r="CX65" s="26">
        <f t="shared" si="109"/>
        <v>0</v>
      </c>
      <c r="CY65" s="26">
        <f t="shared" si="110"/>
        <v>0</v>
      </c>
      <c r="CZ65" s="26">
        <f t="shared" si="111"/>
        <v>0</v>
      </c>
      <c r="DA65" s="26">
        <f t="shared" si="112"/>
        <v>0</v>
      </c>
      <c r="DB65" s="26">
        <f t="shared" si="113"/>
        <v>0</v>
      </c>
      <c r="DC65" s="26">
        <f t="shared" si="114"/>
        <v>0</v>
      </c>
      <c r="DD65" s="26">
        <f t="shared" si="115"/>
        <v>0</v>
      </c>
      <c r="DE65" s="26">
        <f t="shared" si="116"/>
        <v>0</v>
      </c>
      <c r="DF65" s="26" t="e">
        <f t="shared" si="117"/>
        <v>#DIV/0!</v>
      </c>
      <c r="DG65" s="26" t="e">
        <f t="shared" si="118"/>
        <v>#DIV/0!</v>
      </c>
      <c r="DH65" s="26" t="e">
        <f t="shared" si="119"/>
        <v>#DIV/0!</v>
      </c>
      <c r="DI65" s="26" t="e">
        <f t="shared" si="120"/>
        <v>#DIV/0!</v>
      </c>
      <c r="DJ65" s="26" t="e">
        <f t="shared" si="121"/>
        <v>#DIV/0!</v>
      </c>
      <c r="DK65" s="26">
        <f t="shared" si="122"/>
        <v>0</v>
      </c>
    </row>
  </sheetData>
  <printOptions/>
  <pageMargins left="0.7480314960629921" right="0.3937007874015748" top="0.7874015748031497" bottom="0.3937007874015748" header="0.3937007874015748" footer="0.2755905511811024"/>
  <pageSetup horizontalDpi="300" verticalDpi="300" orientation="landscape" paperSize="9" scale="95" r:id="rId1"/>
  <headerFooter alignWithMargins="0">
    <oddHeader>&amp;L&amp;"Arial,Fett"&amp;14Ortsgemeinden Kanton Glarus: Erhebung Finanzkennzahlen vom April 2002&amp;RKennzahlen Jahr 1999</oddHeader>
    <oddFooter>&amp;L&amp;8BHP Bern&amp;R&amp;8&amp;F/&amp;A/&amp;Pvon &amp;N</oddFooter>
  </headerFooter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BHP Bern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Lüthi</dc:creator>
  <cp:keywords/>
  <dc:description/>
  <cp:lastModifiedBy>ukundert</cp:lastModifiedBy>
  <cp:lastPrinted>2004-07-22T12:14:10Z</cp:lastPrinted>
  <dcterms:created xsi:type="dcterms:W3CDTF">1999-10-26T08:58:37Z</dcterms:created>
  <dcterms:modified xsi:type="dcterms:W3CDTF">2004-12-15T15:55:02Z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2096345139</vt:i4>
  </property>
  <property fmtid="{D5CDD505-2E9C-101B-9397-08002B2CF9AE}" pid="3" name="_EmailSubject">
    <vt:lpwstr>GEMEINDEFINANZRATING 2003</vt:lpwstr>
  </property>
  <property fmtid="{D5CDD505-2E9C-101B-9397-08002B2CF9AE}" pid="4" name="_AuthorEmail">
    <vt:lpwstr>Urs.Kundert@gl.ch</vt:lpwstr>
  </property>
  <property fmtid="{D5CDD505-2E9C-101B-9397-08002B2CF9AE}" pid="5" name="_AuthorEmailDisplayName">
    <vt:lpwstr>Kundert Urs DdI</vt:lpwstr>
  </property>
  <property fmtid="{D5CDD505-2E9C-101B-9397-08002B2CF9AE}" pid="6" name="_PreviousAdHocReviewCycleID">
    <vt:i4>-1851812092</vt:i4>
  </property>
</Properties>
</file>